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lpedraza\Desktop\backup\2019\RENDICION DE LA CUENTA 2019\3. ANUAL\2019\"/>
    </mc:Choice>
  </mc:AlternateContent>
  <bookViews>
    <workbookView xWindow="0" yWindow="0" windowWidth="28800" windowHeight="12435" firstSheet="1" activeTab="1"/>
  </bookViews>
  <sheets>
    <sheet name="cump obj" sheetId="22" state="hidden" r:id="rId1"/>
    <sheet name="PLAN DE ACCION 5.0 " sheetId="69" r:id="rId2"/>
  </sheets>
  <externalReferences>
    <externalReference r:id="rId3"/>
    <externalReference r:id="rId4"/>
  </externalReferences>
  <definedNames>
    <definedName name="_xlnm._FilterDatabase" localSheetId="1" hidden="1">'PLAN DE ACCION 5.0 '!$A$9:$BE$82</definedName>
    <definedName name="ACT" localSheetId="1">#REF!</definedName>
    <definedName name="ACT">#REF!</definedName>
    <definedName name="_xlnm.Print_Area" localSheetId="1">'PLAN DE ACCION 5.0 '!$A$1:$AG$82</definedName>
    <definedName name="DEPENDENCIAS">'[1]Base de Datos'!$A$56:$A$136</definedName>
    <definedName name="ESTRATEGIAS">'[1]Base de Datos'!$A$24:$A$40</definedName>
    <definedName name="OBJETIVO_AMBIENTAL">'[1]Base de Datos'!$A$43:$A$53</definedName>
    <definedName name="OBJETIVO_CORPORATIVO">'[1]Base de Datos'!$A$19:$A$22</definedName>
    <definedName name="OBJETIVO_DEL_PROCESO">'[1]Base de Datos'!$I$1:$I$16</definedName>
    <definedName name="PROCESOS">'[1]Base de Datos'!$A$1:$A$16</definedName>
    <definedName name="PROYECTO_DE_INVERSION_ASOCIADO">'[1]Base de Datos'!$I$18:$I$23</definedName>
    <definedName name="_xlnm.Print_Titles" localSheetId="1">'PLAN DE ACCION 5.0 '!$1:$9</definedName>
    <definedName name="Z_63F2945C_D849_4075_9685_9AB0252B7EC9_.wvu.FilterData" localSheetId="1" hidden="1">'PLAN DE ACCION 5.0 '!$E$11:$R$13</definedName>
  </definedNames>
  <calcPr calcId="152511"/>
</workbook>
</file>

<file path=xl/calcChain.xml><?xml version="1.0" encoding="utf-8"?>
<calcChain xmlns="http://schemas.openxmlformats.org/spreadsheetml/2006/main">
  <c r="AA73" i="69" l="1"/>
  <c r="AD73" i="69" l="1"/>
  <c r="AE73" i="69" s="1"/>
  <c r="AD76" i="69" l="1"/>
  <c r="AE76" i="69" s="1"/>
  <c r="AD77" i="69"/>
  <c r="AE77" i="69" s="1"/>
  <c r="AD75" i="69"/>
  <c r="AE75" i="69" s="1"/>
  <c r="AD74" i="69"/>
  <c r="AE74" i="69" s="1"/>
  <c r="AD56" i="69" l="1"/>
  <c r="AE56" i="69" s="1"/>
  <c r="AF56" i="69" s="1"/>
  <c r="AD51" i="69"/>
  <c r="AD38" i="69" l="1"/>
  <c r="AE38" i="69" s="1"/>
  <c r="AF38" i="69" s="1"/>
  <c r="AD37" i="69"/>
  <c r="AE37" i="69" s="1"/>
  <c r="AF37" i="69" s="1"/>
  <c r="AD36" i="69"/>
  <c r="AE36" i="69" s="1"/>
  <c r="AF36" i="69" s="1"/>
  <c r="AD35" i="69"/>
  <c r="AD34" i="69"/>
  <c r="AD33" i="69"/>
  <c r="AE33" i="69" s="1"/>
  <c r="AD32" i="69"/>
  <c r="AE32" i="69" s="1"/>
  <c r="AF32" i="69" s="1"/>
  <c r="AD31" i="69"/>
  <c r="AE31" i="69" s="1"/>
  <c r="X31" i="69"/>
  <c r="AD27" i="69" l="1"/>
  <c r="AE27" i="69" s="1"/>
  <c r="AF27" i="69" s="1"/>
  <c r="AA27" i="69"/>
  <c r="X27" i="69"/>
  <c r="AD26" i="69"/>
  <c r="AD23" i="69"/>
  <c r="AE23" i="69" s="1"/>
  <c r="AF23" i="69" s="1"/>
  <c r="AD22" i="69"/>
  <c r="AE22" i="69" s="1"/>
  <c r="AF22" i="69" s="1"/>
  <c r="AD19" i="69"/>
  <c r="AE19" i="69" s="1"/>
  <c r="AD16" i="69"/>
  <c r="AE16" i="69" s="1"/>
  <c r="AD14" i="69"/>
  <c r="AE14" i="69" s="1"/>
  <c r="AE15" i="69"/>
  <c r="AF35" i="69" l="1"/>
  <c r="AE34" i="69"/>
  <c r="AF34" i="69" s="1"/>
  <c r="AF33" i="69"/>
  <c r="AF31" i="69"/>
  <c r="U48" i="69"/>
  <c r="X48" i="69"/>
  <c r="U49" i="69"/>
  <c r="X49" i="69"/>
  <c r="U50" i="69"/>
  <c r="X50" i="69"/>
  <c r="U52" i="69"/>
  <c r="X52" i="69"/>
  <c r="U53" i="69"/>
  <c r="X53" i="69"/>
  <c r="AA26" i="69" l="1"/>
  <c r="X26" i="69"/>
  <c r="X25" i="69"/>
  <c r="AE25" i="69" s="1"/>
  <c r="AF25" i="69" s="1"/>
  <c r="AD24" i="69"/>
  <c r="AE24" i="69" s="1"/>
  <c r="AF24" i="69" s="1"/>
  <c r="AA23" i="69"/>
  <c r="X23" i="69"/>
  <c r="U23" i="69"/>
  <c r="AA22" i="69"/>
  <c r="X22" i="69"/>
  <c r="U22" i="69"/>
  <c r="AA21" i="69"/>
  <c r="AE21" i="69" s="1"/>
  <c r="AF21" i="69" s="1"/>
  <c r="X21" i="69"/>
  <c r="U21" i="69"/>
  <c r="AD20" i="69"/>
  <c r="AE20" i="69" s="1"/>
  <c r="AF20" i="69" s="1"/>
  <c r="X20" i="69"/>
  <c r="X19" i="69"/>
  <c r="AF19" i="69" s="1"/>
  <c r="AD18" i="69"/>
  <c r="X18" i="69"/>
  <c r="AE18" i="69" s="1"/>
  <c r="AF18" i="69" s="1"/>
  <c r="AD17" i="69"/>
  <c r="X17" i="69"/>
  <c r="AE17" i="69" s="1"/>
  <c r="AF17" i="69" s="1"/>
  <c r="X16" i="69"/>
  <c r="AF16" i="69" s="1"/>
  <c r="AE26" i="69" l="1"/>
  <c r="AF26" i="69" s="1"/>
  <c r="AD57" i="69"/>
  <c r="AE57" i="69" s="1"/>
  <c r="AF57" i="69" s="1"/>
  <c r="AA57" i="69"/>
  <c r="AA56" i="69"/>
  <c r="AD55" i="69"/>
  <c r="AE55" i="69" s="1"/>
  <c r="AA55" i="69"/>
  <c r="X55" i="69"/>
  <c r="U55" i="69"/>
  <c r="AD54" i="69"/>
  <c r="AA54" i="69"/>
  <c r="AE54" i="69" s="1"/>
  <c r="AF54" i="69" s="1"/>
  <c r="X54" i="69"/>
  <c r="U54" i="69"/>
  <c r="AE53" i="69"/>
  <c r="AF53" i="69" s="1"/>
  <c r="AD53" i="69"/>
  <c r="AD52" i="69"/>
  <c r="AA52" i="69"/>
  <c r="AE52" i="69" s="1"/>
  <c r="AF52" i="69" s="1"/>
  <c r="AA51" i="69"/>
  <c r="AE51" i="69" s="1"/>
  <c r="AF51" i="69" s="1"/>
  <c r="AD50" i="69"/>
  <c r="AA50" i="69"/>
  <c r="AE50" i="69" s="1"/>
  <c r="AF50" i="69" s="1"/>
  <c r="AD67" i="69"/>
  <c r="AE67" i="69" s="1"/>
  <c r="AF67" i="69" s="1"/>
  <c r="AA67" i="69"/>
  <c r="X67" i="69"/>
  <c r="U67" i="69"/>
  <c r="AD66" i="69"/>
  <c r="AE66" i="69" s="1"/>
  <c r="AA66" i="69"/>
  <c r="X66" i="69"/>
  <c r="U66" i="69"/>
  <c r="AE65" i="69"/>
  <c r="AF65" i="69" s="1"/>
  <c r="AD65" i="69"/>
  <c r="AA65" i="69"/>
  <c r="X65" i="69"/>
  <c r="U65" i="69"/>
  <c r="AD64" i="69"/>
  <c r="AE64" i="69" s="1"/>
  <c r="AA64" i="69"/>
  <c r="X64" i="69"/>
  <c r="U64" i="69"/>
  <c r="AD63" i="69"/>
  <c r="AA63" i="69"/>
  <c r="AE63" i="69" s="1"/>
  <c r="AF63" i="69" s="1"/>
  <c r="X63" i="69"/>
  <c r="U63" i="69"/>
  <c r="AD62" i="69"/>
  <c r="AA62" i="69"/>
  <c r="AE62" i="69" s="1"/>
  <c r="AF62" i="69" s="1"/>
  <c r="X62" i="69"/>
  <c r="U62" i="69"/>
  <c r="AD61" i="69"/>
  <c r="AA61" i="69"/>
  <c r="AE61" i="69" s="1"/>
  <c r="AF61" i="69" s="1"/>
  <c r="X61" i="69"/>
  <c r="U61" i="69"/>
  <c r="AD60" i="69"/>
  <c r="AA60" i="69"/>
  <c r="AE60" i="69" s="1"/>
  <c r="AF60" i="69" s="1"/>
  <c r="X60" i="69"/>
  <c r="U60" i="69"/>
  <c r="AD59" i="69"/>
  <c r="AE59" i="69" s="1"/>
  <c r="AA59" i="69"/>
  <c r="V59" i="69"/>
  <c r="X59" i="69" s="1"/>
  <c r="U59" i="69"/>
  <c r="AD58" i="69"/>
  <c r="AA58" i="69"/>
  <c r="AE58" i="69" s="1"/>
  <c r="AF58" i="69" s="1"/>
  <c r="V58" i="69"/>
  <c r="X58" i="69" s="1"/>
  <c r="U58" i="69"/>
  <c r="AF59" i="69" l="1"/>
  <c r="AF64" i="69"/>
  <c r="AF66" i="69"/>
  <c r="AF55" i="69"/>
  <c r="AA77" i="69"/>
  <c r="AF77" i="69" s="1"/>
  <c r="X77" i="69"/>
  <c r="AF76" i="69"/>
  <c r="AA75" i="69"/>
  <c r="AF75" i="69" s="1"/>
  <c r="X75" i="69"/>
  <c r="U75" i="69"/>
  <c r="AA74" i="69"/>
  <c r="AF74" i="69" s="1"/>
  <c r="X74" i="69"/>
  <c r="AF73" i="69" l="1"/>
  <c r="X73" i="69"/>
  <c r="U73" i="69"/>
  <c r="AD72" i="69"/>
  <c r="AE72" i="69" s="1"/>
  <c r="AF72" i="69" s="1"/>
  <c r="AA72" i="69"/>
  <c r="X72" i="69"/>
  <c r="U72" i="69"/>
  <c r="AD71" i="69"/>
  <c r="AE71" i="69" s="1"/>
  <c r="AF71" i="69" s="1"/>
  <c r="AA71" i="69"/>
  <c r="X71" i="69"/>
  <c r="U71" i="69"/>
  <c r="AD70" i="69"/>
  <c r="AE70" i="69" s="1"/>
  <c r="AA70" i="69"/>
  <c r="X70" i="69"/>
  <c r="U70" i="69"/>
  <c r="AD69" i="69"/>
  <c r="AE69" i="69" s="1"/>
  <c r="AA69" i="69"/>
  <c r="X69" i="69"/>
  <c r="U69" i="69"/>
  <c r="AD68" i="69"/>
  <c r="AA68" i="69"/>
  <c r="X68" i="69"/>
  <c r="AE68" i="69" s="1"/>
  <c r="AF68" i="69" s="1"/>
  <c r="U68" i="69"/>
  <c r="AD30" i="69"/>
  <c r="AE30" i="69" s="1"/>
  <c r="AF30" i="69" s="1"/>
  <c r="AA30" i="69"/>
  <c r="X30" i="69"/>
  <c r="U30" i="69"/>
  <c r="AD29" i="69"/>
  <c r="AE29" i="69" s="1"/>
  <c r="AF29" i="69" s="1"/>
  <c r="AD28" i="69"/>
  <c r="AE28" i="69" s="1"/>
  <c r="AF28" i="69" s="1"/>
  <c r="AA28" i="69"/>
  <c r="U27" i="69"/>
  <c r="AF69" i="69" l="1"/>
  <c r="AF70" i="69"/>
  <c r="AD49" i="69"/>
  <c r="AE49" i="69" s="1"/>
  <c r="AA49" i="69"/>
  <c r="AD48" i="69"/>
  <c r="AE48" i="69" s="1"/>
  <c r="AA48" i="69"/>
  <c r="AF48" i="69" l="1"/>
  <c r="AF49" i="69"/>
  <c r="AD82" i="69"/>
  <c r="AA82" i="69"/>
  <c r="AE82" i="69" s="1"/>
  <c r="AF82" i="69" s="1"/>
  <c r="X82" i="69"/>
  <c r="U82" i="69"/>
  <c r="AD81" i="69"/>
  <c r="AA81" i="69"/>
  <c r="AE81" i="69" s="1"/>
  <c r="AF81" i="69" s="1"/>
  <c r="X81" i="69"/>
  <c r="AD80" i="69"/>
  <c r="AA80" i="69"/>
  <c r="AE80" i="69" s="1"/>
  <c r="AF80" i="69" s="1"/>
  <c r="X80" i="69"/>
  <c r="U80" i="69"/>
  <c r="AD79" i="69"/>
  <c r="AA79" i="69"/>
  <c r="AE79" i="69" s="1"/>
  <c r="AF79" i="69" s="1"/>
  <c r="X79" i="69"/>
  <c r="AD78" i="69"/>
  <c r="AE78" i="69" s="1"/>
  <c r="AA78" i="69"/>
  <c r="X78" i="69"/>
  <c r="U78" i="69"/>
  <c r="AF78" i="69" l="1"/>
  <c r="AA14" i="69"/>
  <c r="X14" i="69"/>
  <c r="AD13" i="69"/>
  <c r="AA13" i="69"/>
  <c r="AE13" i="69" s="1"/>
  <c r="AF13" i="69" s="1"/>
  <c r="X13" i="69"/>
  <c r="U13" i="69"/>
  <c r="AD12" i="69"/>
  <c r="AA12" i="69"/>
  <c r="AE12" i="69" s="1"/>
  <c r="AF12" i="69" s="1"/>
  <c r="X12" i="69"/>
  <c r="U12" i="69"/>
  <c r="X11" i="69"/>
  <c r="AE11" i="69" s="1"/>
  <c r="AF11" i="69" s="1"/>
  <c r="U11" i="69"/>
  <c r="S1" i="22" l="1"/>
  <c r="S4" i="22"/>
  <c r="S2" i="22" s="1"/>
  <c r="T2" i="22" s="1"/>
  <c r="S3" i="22"/>
  <c r="C5" i="22"/>
  <c r="C10" i="22"/>
  <c r="D10" i="22"/>
  <c r="E10" i="22"/>
  <c r="F10" i="22"/>
  <c r="G10" i="22"/>
  <c r="H10" i="22"/>
  <c r="I10" i="22"/>
  <c r="J10" i="22"/>
  <c r="K10" i="22"/>
  <c r="L10" i="22"/>
  <c r="M10" i="22"/>
  <c r="C11" i="22"/>
  <c r="D11" i="22"/>
  <c r="E11" i="22"/>
  <c r="F11" i="22"/>
  <c r="G11" i="22"/>
  <c r="H11" i="22"/>
  <c r="I11" i="22"/>
  <c r="J11" i="22"/>
  <c r="K11" i="22"/>
  <c r="L11" i="22"/>
  <c r="M11" i="22"/>
  <c r="U2" i="22" l="1"/>
  <c r="B8" i="22"/>
  <c r="B9" i="22"/>
  <c r="C9" i="22"/>
  <c r="C8" i="22"/>
  <c r="V2" i="22" l="1"/>
  <c r="D9" i="22"/>
  <c r="D8" i="22"/>
  <c r="W2" i="22" l="1"/>
  <c r="E9" i="22"/>
  <c r="E8" i="22"/>
  <c r="X2" i="22" l="1"/>
  <c r="F9" i="22"/>
  <c r="F8" i="22"/>
  <c r="Y2" i="22" l="1"/>
  <c r="G9" i="22"/>
  <c r="G8" i="22"/>
  <c r="Z2" i="22" l="1"/>
  <c r="H8" i="22"/>
  <c r="H9" i="22"/>
  <c r="AA2" i="22" l="1"/>
  <c r="I8" i="22"/>
  <c r="I9" i="22"/>
  <c r="AB2" i="22" l="1"/>
  <c r="J9" i="22"/>
  <c r="J8" i="22"/>
  <c r="AC2" i="22" l="1"/>
  <c r="K8" i="22"/>
  <c r="K9" i="22"/>
  <c r="AD2" i="22" l="1"/>
  <c r="M9" i="22"/>
  <c r="M8" i="22"/>
  <c r="L9" i="22"/>
  <c r="L8" i="22"/>
</calcChain>
</file>

<file path=xl/comments1.xml><?xml version="1.0" encoding="utf-8"?>
<comments xmlns="http://schemas.openxmlformats.org/spreadsheetml/2006/main">
  <authors>
    <author>LUIS HERNANDO VELANDIA GOMEZ</author>
    <author>xsalazar</author>
  </authors>
  <commentList>
    <comment ref="A4" authorId="0" shapeId="0">
      <text>
        <r>
          <rPr>
            <b/>
            <sz val="9"/>
            <color indexed="81"/>
            <rFont val="Tahoma"/>
            <family val="2"/>
          </rPr>
          <t>Corresponde a la fecha de aprobación o modificación del Plan de Acción</t>
        </r>
      </text>
    </comment>
    <comment ref="A5" authorId="1" shapeId="0">
      <text>
        <r>
          <rPr>
            <sz val="8"/>
            <color indexed="81"/>
            <rFont val="Tahoma"/>
            <family val="2"/>
          </rPr>
          <t>(1) Corresponde a la fecha de corte en la cual se realiza el seguimiento</t>
        </r>
        <r>
          <rPr>
            <sz val="8"/>
            <color indexed="81"/>
            <rFont val="Tahoma"/>
            <family val="2"/>
          </rPr>
          <t xml:space="preserve">
</t>
        </r>
      </text>
    </comment>
    <comment ref="S7" authorId="0" shapeId="0">
      <text>
        <r>
          <rPr>
            <b/>
            <sz val="9"/>
            <color indexed="81"/>
            <rFont val="Tahoma"/>
            <family val="2"/>
          </rPr>
          <t xml:space="preserve">Únicamente diligencie las columnas del numerador o denominador del periodo respectivo </t>
        </r>
      </text>
    </comment>
    <comment ref="B8" authorId="0" shapeId="0">
      <text>
        <r>
          <rPr>
            <b/>
            <sz val="9"/>
            <color indexed="81"/>
            <rFont val="Tahoma"/>
            <family val="2"/>
          </rPr>
          <t>Registre el No. de objetivo de acuerdo con el Plan Estratégico de la Entidad al cual le apunta la actividad.</t>
        </r>
      </text>
    </comment>
    <comment ref="C8" authorId="0" shapeId="0">
      <text>
        <r>
          <rPr>
            <b/>
            <sz val="9"/>
            <color indexed="81"/>
            <rFont val="Tahoma"/>
            <family val="2"/>
          </rPr>
          <t>Registre el No. de la estrategia de acuerdo con el Plan Estratégico de la Entidad al cual le apunta la actividad.</t>
        </r>
      </text>
    </comment>
    <comment ref="D8" authorId="1" shapeId="0">
      <text>
        <r>
          <rPr>
            <sz val="8"/>
            <color indexed="81"/>
            <rFont val="Tahoma"/>
            <family val="2"/>
          </rPr>
          <t>(5) Registre el proceso del SIG que se quiere medir</t>
        </r>
      </text>
    </comment>
    <comment ref="E8" authorId="1" shapeId="0">
      <text>
        <r>
          <rPr>
            <sz val="8"/>
            <color indexed="81"/>
            <rFont val="Tahoma"/>
            <family val="2"/>
          </rPr>
          <t xml:space="preserve">(6) Registre la dependencia responsable encargada de ejecutar la actividad </t>
        </r>
        <r>
          <rPr>
            <sz val="8"/>
            <color indexed="81"/>
            <rFont val="Tahoma"/>
            <family val="2"/>
          </rPr>
          <t xml:space="preserve">
</t>
        </r>
      </text>
    </comment>
    <comment ref="F8" authorId="1" shapeId="0">
      <text>
        <r>
          <rPr>
            <sz val="8"/>
            <color indexed="81"/>
            <rFont val="Tahoma"/>
            <family val="2"/>
          </rPr>
          <t>(7) Describa la actividad a ejecutar</t>
        </r>
        <r>
          <rPr>
            <sz val="8"/>
            <color indexed="81"/>
            <rFont val="Tahoma"/>
            <family val="2"/>
          </rPr>
          <t xml:space="preserve">
</t>
        </r>
      </text>
    </comment>
    <comment ref="G8" authorId="1" shapeId="0">
      <text>
        <r>
          <rPr>
            <sz val="8"/>
            <color indexed="81"/>
            <rFont val="Tahoma"/>
            <family val="2"/>
          </rPr>
          <t>(10) fecha limite de ejecución de la actividad</t>
        </r>
        <r>
          <rPr>
            <sz val="8"/>
            <color indexed="81"/>
            <rFont val="Tahoma"/>
            <family val="2"/>
          </rPr>
          <t xml:space="preserve">
</t>
        </r>
      </text>
    </comment>
    <comment ref="H8" authorId="0" shapeId="0">
      <text>
        <r>
          <rPr>
            <b/>
            <sz val="9"/>
            <color indexed="81"/>
            <rFont val="Tahoma"/>
            <family val="2"/>
          </rPr>
          <t>Utilice lista desplegable</t>
        </r>
        <r>
          <rPr>
            <sz val="9"/>
            <color indexed="81"/>
            <rFont val="Tahoma"/>
            <family val="2"/>
          </rPr>
          <t xml:space="preserve">
</t>
        </r>
      </text>
    </comment>
    <comment ref="I8" authorId="0" shapeId="0">
      <text>
        <r>
          <rPr>
            <b/>
            <sz val="9"/>
            <color indexed="81"/>
            <rFont val="Tahoma"/>
            <family val="2"/>
          </rPr>
          <t>Establece la identidad del indicador, por lo tanto, debe hacerse en la forma sencilla y de acuerdo con la actividad que se quiere medir. Debe ser el nombre definido en la hoja de vida del indicador.</t>
        </r>
      </text>
    </comment>
    <comment ref="J8" authorId="0" shapeId="0">
      <text>
        <r>
          <rPr>
            <b/>
            <sz val="9"/>
            <color indexed="81"/>
            <rFont val="Tahoma"/>
            <family val="2"/>
          </rPr>
          <t>Señala la razón de ser del indicador y lo que se quiere medir al efectuar el seguimiento.</t>
        </r>
      </text>
    </comment>
    <comment ref="L8" authorId="1" shapeId="0">
      <text>
        <r>
          <rPr>
            <sz val="8"/>
            <color indexed="81"/>
            <rFont val="Tahoma"/>
            <family val="2"/>
          </rPr>
          <t>(9) Magnitud referencia para la medición</t>
        </r>
        <r>
          <rPr>
            <sz val="8"/>
            <color indexed="81"/>
            <rFont val="Tahoma"/>
            <family val="2"/>
          </rPr>
          <t xml:space="preserve">
</t>
        </r>
      </text>
    </comment>
    <comment ref="M8" authorId="0" shapeId="0">
      <text>
        <r>
          <rPr>
            <b/>
            <sz val="9"/>
            <color indexed="81"/>
            <rFont val="Tahoma"/>
            <family val="2"/>
          </rPr>
          <t>Valor inicial del indicador que se toma como referencia para comparar el avance del objetivo. Si el indicador se formula por primera vez, podría suceder que no exista un valor base. Una vez realizad la medición se tomará como línea base.</t>
        </r>
      </text>
    </comment>
    <comment ref="N8" authorId="0" shapeId="0">
      <text>
        <r>
          <rPr>
            <b/>
            <sz val="9"/>
            <color indexed="81"/>
            <rFont val="Tahoma"/>
            <family val="2"/>
          </rPr>
          <t>Si la periodicidad de medada en trimestral distribuya la meta en 4 periodos; semestral en 2 y anual en uno</t>
        </r>
      </text>
    </comment>
    <comment ref="O8" authorId="0" shapeId="0">
      <text>
        <r>
          <rPr>
            <b/>
            <sz val="9"/>
            <color indexed="81"/>
            <rFont val="Tahoma"/>
            <family val="2"/>
          </rPr>
          <t>Determine metas de periodo en coherencia con la periodicidad de seguimiento del indicador</t>
        </r>
      </text>
    </comment>
    <comment ref="AE8" authorId="0" shapeId="0">
      <text>
        <r>
          <rPr>
            <b/>
            <sz val="9"/>
            <color indexed="81"/>
            <rFont val="Tahoma"/>
            <family val="2"/>
          </rPr>
          <t xml:space="preserve">Se suman los resultados parciales y se divide por la meta anual </t>
        </r>
      </text>
    </comment>
    <comment ref="AF8" authorId="0" shapeId="0">
      <text>
        <r>
          <rPr>
            <b/>
            <sz val="9"/>
            <color indexed="81"/>
            <rFont val="Tahoma"/>
            <family val="2"/>
          </rPr>
          <t xml:space="preserve">Se toma como referencia el resultado acumulado Vs los siguientes parámetros:
* Indicador de Eficacia y efectividad
Mínimo: &lt;80%
Aceptable. &gt;=80 y &lt;90%.
Satisfactorio: &gt;=90
Indicador de Eficiencia: Para cada Indicador se debe formular según línea base
</t>
        </r>
      </text>
    </comment>
    <comment ref="AG8" authorId="0" shapeId="0">
      <text>
        <r>
          <rPr>
            <b/>
            <sz val="9"/>
            <color indexed="81"/>
            <rFont val="Tahoma"/>
            <family val="2"/>
          </rPr>
          <t>Los responsables del análisis del indicador con base en la información registrada en las variables u el cálculo del mismo, deben reportar en este campo la justificación de los resultados obtenidos, conforme a la periodicidad de medición del indicador, señalando si lo que se buscaba lograr se cumplió o no y por qué y qué significa el resultado obtenido. (Rango de cumplimiento, porcentaje alcanzado y por lograr).</t>
        </r>
      </text>
    </comment>
    <comment ref="AI9" authorId="1" shapeId="0">
      <text>
        <r>
          <rPr>
            <sz val="8"/>
            <color indexed="81"/>
            <rFont val="Tahoma"/>
            <family val="2"/>
          </rPr>
          <t xml:space="preserve">La determinación del rango Mínimo no debe ser mayor a 20 puntos porcentuales por debajo la meta. 
</t>
        </r>
      </text>
    </comment>
  </commentList>
</comments>
</file>

<file path=xl/sharedStrings.xml><?xml version="1.0" encoding="utf-8"?>
<sst xmlns="http://schemas.openxmlformats.org/spreadsheetml/2006/main" count="1107" uniqueCount="532">
  <si>
    <t>MÍNIMO</t>
  </si>
  <si>
    <t>INDICE DE INDICADORES</t>
  </si>
  <si>
    <t>Fecha actual</t>
  </si>
  <si>
    <t>Tabla 12 ultimos meses</t>
  </si>
  <si>
    <t>fila dato</t>
  </si>
  <si>
    <t>Fila mes</t>
  </si>
  <si>
    <t>columna inic</t>
  </si>
  <si>
    <t>columna dato</t>
  </si>
  <si>
    <t>MES</t>
  </si>
  <si>
    <t>INDIC.</t>
  </si>
  <si>
    <t>MIN</t>
  </si>
  <si>
    <t>MAX</t>
  </si>
  <si>
    <t>CUMPLIMIENTO DE OBJETIVOS</t>
  </si>
  <si>
    <t>HOJA DE VIDA</t>
  </si>
  <si>
    <t>ACTIVIDAD</t>
  </si>
  <si>
    <t>ACEPTABLE</t>
  </si>
  <si>
    <t>SATISFACTORIO</t>
  </si>
  <si>
    <t>FORMULACION</t>
  </si>
  <si>
    <t>SEGUIMIENTO</t>
  </si>
  <si>
    <t>RANGOS DE CALIFICACIÓN (16)</t>
  </si>
  <si>
    <t>METAS</t>
  </si>
  <si>
    <t>Numerador</t>
  </si>
  <si>
    <t>Resultado</t>
  </si>
  <si>
    <t>ANÁLISIS</t>
  </si>
  <si>
    <t>INDICADOR</t>
  </si>
  <si>
    <t>Página x de x</t>
  </si>
  <si>
    <t>1º Trim</t>
  </si>
  <si>
    <t>2º Trim</t>
  </si>
  <si>
    <t>3º Trim</t>
  </si>
  <si>
    <t>4º Trim</t>
  </si>
  <si>
    <t>1º Trimestre</t>
  </si>
  <si>
    <t>2º Trimestre</t>
  </si>
  <si>
    <t>3º Trimestre</t>
  </si>
  <si>
    <t>4º Trimestre</t>
  </si>
  <si>
    <t>PLAN
ESTRATÉGICO</t>
  </si>
  <si>
    <t>Eficacia</t>
  </si>
  <si>
    <t>Efectividad</t>
  </si>
  <si>
    <t>Eficiencia</t>
  </si>
  <si>
    <t>No
(3)</t>
  </si>
  <si>
    <t>Objetivo
(4)</t>
  </si>
  <si>
    <t>Estrategia
(5)</t>
  </si>
  <si>
    <t>Proceso
(6)</t>
  </si>
  <si>
    <t>RESULTADO DEL INDICADOR (18)</t>
  </si>
  <si>
    <t>Resultado acumulado con respecto a la meta
(19)</t>
  </si>
  <si>
    <t>RANGO DE CALIFICACIÓN DEL RESULTADO
(20)</t>
  </si>
  <si>
    <t>ANÁLISIS DEL RESULTADO
(21)</t>
  </si>
  <si>
    <t>Fecha de ejecución
(9)</t>
  </si>
  <si>
    <t>TIPO
Eficacia
Efectividad Eficiencia 
(10)</t>
  </si>
  <si>
    <t>Nombre
(11)</t>
  </si>
  <si>
    <t>Objetivo
(12)</t>
  </si>
  <si>
    <t>Fórmula
(13)</t>
  </si>
  <si>
    <t>Unidad de medida
(14)</t>
  </si>
  <si>
    <t>Línea base
(15)</t>
  </si>
  <si>
    <t>Meta Anual
(16)</t>
  </si>
  <si>
    <t>Metas de periodo (17)</t>
  </si>
  <si>
    <t>Oficina Asesora Jurídica</t>
  </si>
  <si>
    <t>Realizar las actuaciones administrativas y judiciales pertinentes para ejercer la defensa de los intereses litigiosos de la Entidad.</t>
  </si>
  <si>
    <t>Medir el cumplimiento en la representación administrativa y judicial de la Entidad</t>
  </si>
  <si>
    <t>3.1</t>
  </si>
  <si>
    <t>Asesorar a las dependencias y comités en el cumplimiento de actividades propias de los procesos del sistema integrado de gestión.</t>
  </si>
  <si>
    <t>Medir el cumplimiento en las asesorías requeridas a la Oficina Asesora Jurídica</t>
  </si>
  <si>
    <t>Subdirección de Servicios Generales</t>
  </si>
  <si>
    <t>Nivel de  cumplimiento de las Transferencias  documentales primarias</t>
  </si>
  <si>
    <t xml:space="preserve">No. de Transferencias primarias recibidas en el  período de análisis * 100 / Total Transferencias primarias programadas </t>
  </si>
  <si>
    <t>NA</t>
  </si>
  <si>
    <t>Realizar encuestas con el fin de medir la percepción de los clientes internos  frente a los servicios ofrecidos por el Proceso de Gestión Documental</t>
  </si>
  <si>
    <t>Nivel de satisfacción del cliente interno frente a los servicios ofrecidos por el Proceso de Gestión Documental</t>
  </si>
  <si>
    <t>No. de encuestados usuarios del servicio que califican como satisfactorio la prestación del mismo * 100/ Total de usuarios encuestados que califican el servicio del Proceso de Gestión Documental.</t>
  </si>
  <si>
    <t>Dirección de Participación Ciudadana y Desarrollo Local</t>
  </si>
  <si>
    <t>%</t>
  </si>
  <si>
    <t xml:space="preserve"> - </t>
  </si>
  <si>
    <t>Dirección de Apoyo al Despacho</t>
  </si>
  <si>
    <t>Implementación mecanismos de control social a la gestión pública.</t>
  </si>
  <si>
    <t>Medir el cumplimiento de las actividades de control social programadas.</t>
  </si>
  <si>
    <t>No. De actividades  que incluyen  mecanismos de control social e instrumentos de interacción a la gestión pública ejecutadas *100 / Total de actividades que  incluyen mecanismos de control social e instrumentos de interacción a la gestión pública programadas.</t>
  </si>
  <si>
    <t>Nivel de cumplimiento en la Rendición de cuentas de la Contraloría de Bogotá.</t>
  </si>
  <si>
    <t>Medir el cumplimiento de la Rendición de cuentas donde  de manera efectiva y oportuna se informa a la ciudadanía sobre los resultados de la gestión desarrollada por la Contraloría de Bogotá, D.C.</t>
  </si>
  <si>
    <t>Emitir reportes sobre las causas más frecuentes de los derechos de petición tramitados por las áreas misionales de la entidad.(3)</t>
  </si>
  <si>
    <t>No. de Reportes emitidos* 100 / Reportes programados (3)</t>
  </si>
  <si>
    <t>Emitir publicaciones que contengan el resultado de las diferentes actividades de la Contraloría de Bogotá para el apoyo técnico del control político que realiza el Concejo de Bogotá.(3)</t>
  </si>
  <si>
    <t>No. de Boletines entregados * 100 / Boletines programados (3)</t>
  </si>
  <si>
    <t>Oficina Asesora de Comunicaciones</t>
  </si>
  <si>
    <t>Adelantar campañas de comunicación con componente interno y externo,  que permita fortalecer la imagen institucional y  divulgar la gestión de la Contraloría de Bogotá.</t>
  </si>
  <si>
    <t xml:space="preserve">Eficacia </t>
  </si>
  <si>
    <t>Verificar el cumplimiento de las campañas de comunicación.</t>
  </si>
  <si>
    <t>No. de campañas de comunicación  ejecutadas *100/ No. de campañas de comunicación programadas (6).</t>
  </si>
  <si>
    <t>&lt;=80%</t>
  </si>
  <si>
    <t>Realizar encuesta con el fin de conocer la percepción de los funcionarios de la entidad frente a las campañas de comunicación, encaminadas a conocer y posicionar los canales de comunicación  de la entidad.</t>
  </si>
  <si>
    <t xml:space="preserve">No. de funcionarios encuestados que tienen percepción positiva sobre las campañas de comunicación ejecutadas   * 100/ Total de funcionarios encuestados.  </t>
  </si>
  <si>
    <t xml:space="preserve"> -</t>
  </si>
  <si>
    <t>Medir la eficacia en la socialización de los resultados de la Rendición de Cuentas</t>
  </si>
  <si>
    <t>Responsabilidad Fiscal y Jurisdicción Coactiva</t>
  </si>
  <si>
    <t>Evitar la inactividad procesal</t>
  </si>
  <si>
    <t>Pesos</t>
  </si>
  <si>
    <t>4.1</t>
  </si>
  <si>
    <t>Subdirección de Carrera Administrativa</t>
  </si>
  <si>
    <t>Subdirección de Gestión del Talento Humano</t>
  </si>
  <si>
    <t>Sensibilizar a los Servidores Públicos de la entidad mediante escritos, comunicados y/o  elementos informativos sobre temas relacionados con situaciones administrativas laborales, a efecto de lograr mayor efectividad en la Administración del Talento Humano en la Contraloría de Bogotá, D. C.</t>
  </si>
  <si>
    <t>Nivel de cumplimiento en la  emisión de  los escritos, comunicados y/o  elementos  informativos sobre situaciones administrativas laborales</t>
  </si>
  <si>
    <t>Medir el cumplimiento de la emisión de los escritos, comunicados y/o  elementos informativos sobre situaciones administrativas laborales.</t>
  </si>
  <si>
    <t>No. De escritos, comunicados y/o  elementos  informativos emitidos*100/ Total de escritos, comunicados y/o  elementos  programados (8)</t>
  </si>
  <si>
    <t>4.2</t>
  </si>
  <si>
    <t>Subdirección de Capacitación y Cooperación Técnica</t>
  </si>
  <si>
    <t>Oficina de Asuntos Disciplinarios</t>
  </si>
  <si>
    <t>Medir el cumplimiento de la emisión de boletines con las políticas del régimen disciplinario</t>
  </si>
  <si>
    <t>No. De boletines emitidos*100/ Total de boletines programados (4)</t>
  </si>
  <si>
    <t>Nivel de cumplimiento de  las Actividades de Sensibilización.</t>
  </si>
  <si>
    <t>Medir el cumplimiento de la realización de las Actividades  de Sensibilización</t>
  </si>
  <si>
    <t>-</t>
  </si>
  <si>
    <t>4.3</t>
  </si>
  <si>
    <t>Subdirección de Bienestar Social</t>
  </si>
  <si>
    <t>4.4</t>
  </si>
  <si>
    <t>Elaborar la Revista "Bogotá Económica", con el desarrollo de temáticas relacionadas con la realidad económica, social y ambiental de Bogotá D. C.</t>
  </si>
  <si>
    <t xml:space="preserve">Nivel de Cumplimiento en la elaboración de la Revista "Bogotá Económica"
</t>
  </si>
  <si>
    <t xml:space="preserve">Medir el cumplimiento en la elaboración de la revista "Bogotá Económica" </t>
  </si>
  <si>
    <t>Revista elaborada.
SI=100%
NO=0%</t>
  </si>
  <si>
    <t>Direccionamiento Estratégico</t>
  </si>
  <si>
    <t>Dirección de Planeación</t>
  </si>
  <si>
    <t xml:space="preserve"> _</t>
  </si>
  <si>
    <t>Direcciones Sectoriales de Fiscalización</t>
  </si>
  <si>
    <t>Evaluar la gestión fiscal de los sujetos de control de  su competencia.</t>
  </si>
  <si>
    <t>Cobertura en la vigilancia y control a la gestión fiscal del D.C.</t>
  </si>
  <si>
    <t>Medir la cobertura del control fiscal en los sujetos de control y particulares que manejan fondos o bienes del Distrito Capital.</t>
  </si>
  <si>
    <t># de factores actualizados *100 / # de factores vigentes</t>
  </si>
  <si>
    <t>No. Hallazgos fiscales determinados en la vigencia trasladados a la Dirección de RFJC  en los términos establecidos * 100 / No. Hallazgos fiscales registrados en informes finales de auditoria comunicados en la vigencia.</t>
  </si>
  <si>
    <t>Direcciones Sectoriales</t>
  </si>
  <si>
    <t>Dirección de Reacción Inmediata</t>
  </si>
  <si>
    <t>Realizar actuaciones de control fiscal que aseguren una reacción inmediata efectiva</t>
  </si>
  <si>
    <t>Eficacia en la realización de actuaciones del DRI</t>
  </si>
  <si>
    <t>Direcciones Sectoriales Y Dirección de Reacción Inmediata</t>
  </si>
  <si>
    <t>Tramitar las Indagaciones preliminares atendiendo lo establecido en la  Ley 610 de 2000.</t>
  </si>
  <si>
    <t>Oportunidad en el tramite de las Indagaciones Preliminares Terminadas</t>
  </si>
  <si>
    <t>Medir el tiempo que se utiliza para el trámite de la Indagación Preliminar.</t>
  </si>
  <si>
    <t>Días</t>
  </si>
  <si>
    <t>1.5</t>
  </si>
  <si>
    <t xml:space="preserve"> </t>
  </si>
  <si>
    <t>Dirección de Tecnologías de la Información y las Comunicaciones</t>
  </si>
  <si>
    <t>Implementar  y/o actualizar 10 soluciones tecnológicas (hardware y/o software) que permitan mejorar la gestión de los procesos y la generación de servicios y productos con mayor calidad y oportunidad en la Entidad.</t>
  </si>
  <si>
    <t>Nivel de cumplimiento en la implementación y/o  actualización de soluciones tecnológicas.</t>
  </si>
  <si>
    <t xml:space="preserve">Medir el avance en la implementación  y/o actualización de soluciones tecnológicas que fortalezcan la infraestructura tecnológica de la CB. </t>
  </si>
  <si>
    <t>Número de soluciones tecnológicas implementadas  y/o  actualizadas   * 100/ Número de soluciones tecnológicas programadas a implementar y/o actualizar</t>
  </si>
  <si>
    <t>5.2</t>
  </si>
  <si>
    <t>5.3</t>
  </si>
  <si>
    <t>Oficina de Control Interno</t>
  </si>
  <si>
    <t>Ejecutar  las auditorías internas  establecidas en el Programa Anual de Auditorías Internas</t>
  </si>
  <si>
    <t xml:space="preserve">Nivel de Cumplimiento  auditorías internas  </t>
  </si>
  <si>
    <t xml:space="preserve">Medir el cumplimiento en la ejecución de las auditorías internas programadas en el PAAI de la vigencia </t>
  </si>
  <si>
    <t>Nivel de  cumplimiento de los planes de Mejoramiento</t>
  </si>
  <si>
    <t>Verificar el Mapa de Riesgos por procesos, según lo  establecido  en el Programa Anual de Auditorías Internas</t>
  </si>
  <si>
    <t>4.5</t>
  </si>
  <si>
    <t>Gestión Administrativa y Financiera</t>
  </si>
  <si>
    <t>Subdirección Financiera</t>
  </si>
  <si>
    <t>Realizar  el seguimiento a la Ejecución Presupuestal.</t>
  </si>
  <si>
    <t>Nivel de cumplimiento en el seguimiento a la ejecución Presupuestal</t>
  </si>
  <si>
    <t>Medir el cumplimiento en el seguimiento a la ejecución presupuestal.</t>
  </si>
  <si>
    <t xml:space="preserve">Valor total compromisos presupuestales * 100 / Total Presupuesto definitivo de la vigencia </t>
  </si>
  <si>
    <t xml:space="preserve">Realizar  control y seguimiento de los recursos para el pago de las obligaciones financieras  </t>
  </si>
  <si>
    <t>Nivel de cumplimiento en el seguimiento a la  Ejecución del PAC</t>
  </si>
  <si>
    <t xml:space="preserve">Valor  ejecutado del PAC * 100/ Total del PAC programado. </t>
  </si>
  <si>
    <t>Reportar la información de los Estados Financieros de manera oportuna y confiable a SHD (4 Estados Financieros).</t>
  </si>
  <si>
    <t>Nivel de cumplimiento en el  reporte de los Estados Financieros.</t>
  </si>
  <si>
    <t>Medir el cumplimiento en el reporte de la información de los Estados Financieros.</t>
  </si>
  <si>
    <t xml:space="preserve">Estados Financieros reportados * 100/ Estados Financieros a reportar </t>
  </si>
  <si>
    <t>Subdirección de Contratación</t>
  </si>
  <si>
    <t xml:space="preserve">Nivel de cumplimiento en la ejecución del Plan Anual de Adquisiciones. </t>
  </si>
  <si>
    <t>Medir la eficacia en la ejecución del Plan Anual de Adquisiciones de la Contraloría de Bogotá.</t>
  </si>
  <si>
    <t>Número de contratos suscritos previstos en el PAA * 100/Total de contratos a suscribir proyectados en el PAA</t>
  </si>
  <si>
    <t xml:space="preserve">Subdirección de Servicios Generales </t>
  </si>
  <si>
    <t>Realizar  encuestas con el fin de medir la percepción de los  clientes internos atendidos  frente a la provisión del servicio de transporte.</t>
  </si>
  <si>
    <t>Nivel de satisfacción del cliente interno en la provisión de servicios de transporte</t>
  </si>
  <si>
    <t>Medir el nivel de satisfacción de los clientes internos atendidos  frente a la provisión del servicio de transporte</t>
  </si>
  <si>
    <t>No. de encuestados usuarios del servicio que califican como satisfactorio la prestación del servicio * 100% / Total de encuestados que calificaron el servicio de transporte.</t>
  </si>
  <si>
    <t>Realizar  encuesta con el fin de medir la percepción de los de los clientes internos atendidos    frente a la provisión del servicio de Aseo y Cafetería.</t>
  </si>
  <si>
    <t>No. de encuestados que califican como satisfactorio  la prestación del servicio *100% / Total de encuestados que calificaron el servicio de aseo y cafetería</t>
  </si>
  <si>
    <t>Subdirección de Recursos Materiales</t>
  </si>
  <si>
    <t>Tramitar las solicitudes para el suministro de elementos de consumo.</t>
  </si>
  <si>
    <t>Medir la oportunidad en el tiempo de atención de las solicitudes de   elementos de consumo.</t>
  </si>
  <si>
    <t>Promedio de tiempo utilizado en  atender las solicitudes de suministro de elementos de consumo,  desde la fecha de solicitud hasta la atención del mismo.</t>
  </si>
  <si>
    <t>Ejecutar los recursos asignados a la meta No. 1 del proyecto de inversión 1196, Adecuar sedes y áreas de trabajo de la Contraloría de Bogotá.</t>
  </si>
  <si>
    <t>Nivel de cumplimiento en la ejecución de los recursos de la meta 1 del proyecto de inversión 1196.</t>
  </si>
  <si>
    <t>Medir la eficacia en la ejecución de los recursos asignados a la meta 1 del proyecto de inversión 1196.</t>
  </si>
  <si>
    <t xml:space="preserve">Recursos Ejecutados *100 / Total de recursos asignados a la meta 1. </t>
  </si>
  <si>
    <t>Nivel de cumplimiento en la representación administrativa y judicial de la Entidad.</t>
  </si>
  <si>
    <t>Nivel de cumplimiento en la  asesoría a dependencias y comités institucionales</t>
  </si>
  <si>
    <t>Nivel de cumplimiento en la  emisión de  boletines con las políticas del régimen disciplinario.</t>
  </si>
  <si>
    <t>Gestión Documental</t>
  </si>
  <si>
    <t>Conocer la opinión de los usuarios en relación con los  servicios prestados por el Proceso de Gestión Documental</t>
  </si>
  <si>
    <t>Ejecutar los contratos previstos en cumplimiento de la Meta 3 del proyecto de inversión 1195 del Plan de Desarrollo 2016-2020 "Bogotá mejor para todos", relacionado con intervenir 100% el acervo documental de la Contraloría de Bogotá D.C. (Identificación, Organización, Clasificación y Depuración).</t>
  </si>
  <si>
    <t>Nivel de cumplimiento en la ejecución de los recursos previstos en la meta 3 del proyecto de inversión 1195 del Plan de Desarrollo 2016-2020 "Bogotá mejor para todos".</t>
  </si>
  <si>
    <t>Medir la eficacia en la ejecución de los recursos asignados a la meta 3 del proyecto de inversión 1195 del Plan de Desarrollo 2016-2020 "Bogotá mejor para todos"..</t>
  </si>
  <si>
    <t>Total de los recursos comprometidos de la meta 3 proyecto de inversión 1195 * 100/Total de recursos presupuestales asignados a la meta 3 del proyecto de inversión 1195 del Plan de Desarrollo 2016-2020 "Bogotá mejor para todos".</t>
  </si>
  <si>
    <t>Dependencia responsable
(7)</t>
  </si>
  <si>
    <t>Denominador</t>
  </si>
  <si>
    <t>Gestión Jurídica</t>
  </si>
  <si>
    <t>Actividad (8)</t>
  </si>
  <si>
    <r>
      <t xml:space="preserve">Recertificar el Sistema de Gestión de la Calidad - SGC bajo los requisitos de las normas ISO 9001:2015, para contar con estándares de calidad que  generen  los productos de la Contraloría de Bogotá.  </t>
    </r>
    <r>
      <rPr>
        <sz val="10"/>
        <color indexed="10"/>
        <rFont val="Arial"/>
        <family val="2"/>
      </rPr>
      <t/>
    </r>
  </si>
  <si>
    <t>Nivel de  cumplimiento en la obtención de la recertificación al SGC.</t>
  </si>
  <si>
    <t xml:space="preserve">Medir el cumplimiento en el recertificación al SGC. </t>
  </si>
  <si>
    <t>Se recertificó el SGC?:
SI= 100%
NO = 0%</t>
  </si>
  <si>
    <t>&gt;80% y &lt;90%</t>
  </si>
  <si>
    <t>&gt;=90</t>
  </si>
  <si>
    <t>Nivel de  cumplimiento en el acompañamiento y sensibilización del SIG.</t>
  </si>
  <si>
    <t>Número de actividades ejecutadas * 100/ Número de actividades programadas</t>
  </si>
  <si>
    <t>Desarrollar estrategias para fortalecer el Sistema Integrado de Gestión – SIG en la Contraloría de Bogotá D.C. (META 1, Proyecto No. 1195)</t>
  </si>
  <si>
    <t>Nivel de  cumplimiento en la ejecución de la Meta No. 1. del proyecto de inversión 1195</t>
  </si>
  <si>
    <t>Medir el cumplimiento en la ejecución de la Meta No. 1. del proyecto de inversión 1195</t>
  </si>
  <si>
    <t>Presupuesto ejecutado * 100 / Presupuesto asignado.</t>
  </si>
  <si>
    <t>Nivel de cumplimiento  en el Reporte de solicitudes ciudadanas acerca del control fiscal.</t>
  </si>
  <si>
    <t>Medir el cumplimiento de los reportes que Sirven  de insumo al proceso de planeación del PAD y PAE de la entidad.</t>
  </si>
  <si>
    <t>Nivel de cumplimiento en la emisión del Boletín Concejo &amp; Control.</t>
  </si>
  <si>
    <t>Medir el cumplimiento de los boletines emitidos para Visibilizar el apoyo técnico al ejercicio del control político que la entidad le brinda al Concejo de Bogotá.</t>
  </si>
  <si>
    <t>Nivel de cumplimiento de campañas de comunicación .</t>
  </si>
  <si>
    <t>Percepción de los funcionarios de la entidad frente a las campañas de comunicación.</t>
  </si>
  <si>
    <t>Medir la percepción de los funcionarios sobre las campañas de comunicación de la entidad.</t>
  </si>
  <si>
    <t>Socializar los resultados de gestión de la Entidad dados a conocer a través de la rendición de cuentas de la entidad</t>
  </si>
  <si>
    <t>Nivel de cumplimiento en la socialización de los resultados de la gestión a través de la rendición de cuentas de la Entidad</t>
  </si>
  <si>
    <t>No de socializaciones publicadas en los diferentes medios de comunicación sobre  resultados de la Rendición de Cuentas*100/ No. de rendición de cuentas realizadas por la Entidad.</t>
  </si>
  <si>
    <t>Proceso  Estudios de Economía y Política Pública</t>
  </si>
  <si>
    <t>Dirección y Subdirecciones del PEEPP</t>
  </si>
  <si>
    <t>Cumplimiento en la ejecución del Plan Anual de Estudios PAE 2018</t>
  </si>
  <si>
    <t>Medir el grado de avance y cumplimiento en la elaboración de los informes, estudios y pronunciamientos programados en el PAE por el PEEPP.</t>
  </si>
  <si>
    <t>Propuesta Presentada:  
SI: 100%
NO: 0%</t>
  </si>
  <si>
    <t>Subdirección de Evaluación de la Política Publica</t>
  </si>
  <si>
    <t>Cumplimiento en la socialización de la metodología para la evaluación de la política pública distrital</t>
  </si>
  <si>
    <t>Medir la cobertura en la socialización de la Metodología para la evaluación de la política pública distrital</t>
  </si>
  <si>
    <t>Proceso Vigilancia y Control a la Gestión Fiscal</t>
  </si>
  <si>
    <t>No. sujetos de control auditados mediante cualquier modalidad de auditoria en la vigencia *100/Total de sujetos de control de la CB asignados en la resolución vigente.</t>
  </si>
  <si>
    <t>Formalizar, automatizar e implementar la metodología para la calificación de la Gestión Fiscal MCGF optimizada por las Direcciones Sectoriales</t>
  </si>
  <si>
    <t>Cumplimiento en la optimización de  la MCGF</t>
  </si>
  <si>
    <t>Medir el cumplimiento en la optimización y simplificación de los factores que componen la MCGF.</t>
  </si>
  <si>
    <t>Cumplimiento en el traslado de hallazgos fiscales</t>
  </si>
  <si>
    <t>Medir el nivel de cumplimiento en el traslado de hallazgos fiscales a la DRFJC generados durante la vigencia del PAD</t>
  </si>
  <si>
    <t>Reportar los beneficios del proceso de vigilancia y control a la gestión fiscal para determinar su tasa de retorno a la sociedad.</t>
  </si>
  <si>
    <t>Medir la tasa de retorno del ejercicio fiscal</t>
  </si>
  <si>
    <t>Nivel de cumplimiento en la unificación de la información .</t>
  </si>
  <si>
    <t>Desarrollar actividades de formación encaminadas al mejoramiento de las competencias laborales de los Servidores Públicos de la Contraloría de Bogotá D. C.</t>
  </si>
  <si>
    <t xml:space="preserve">Nivel de cumplimiento de las actividades de formación </t>
  </si>
  <si>
    <t xml:space="preserve">Medir el nivel de cumplimiento de las actividades de formación que son programadas en el PIC </t>
  </si>
  <si>
    <t xml:space="preserve">Número de actividades de formación desarrolladas*100/Número de actividades de formación programadas en el PIC 2018 </t>
  </si>
  <si>
    <t>Realizar Jornadas de sensibilización en temas de clima laboral en desarrollo del Programa de Bienestar Social y en lo relacionado con riesgo psicosocial dentro del Subsistema de Gestión de Seguridad y Salud en el Trabajo con el fin de continuar fortaleciendo la calidad de vida laboral de los servidores públicos de la Contraloría de Bogotá</t>
  </si>
  <si>
    <t>Nivel de cumplimiento de  las Jornadas de fortalecimiento de Clima Laboral</t>
  </si>
  <si>
    <t>Medir el cumplimiento de la realización de las Jornadas de fortalecimiento de Clima Laboral</t>
  </si>
  <si>
    <t>Ejecutar los recursos asignados en la meta 4 del proyecto de inversión 1195 - Implementación y Seguimiento al Nuevo Marco Normativo Contable bajo Normas NICSP.</t>
  </si>
  <si>
    <t>Nivel de cumplimiento en la ejecución de los recursos de la meta 4 del proyecto de inversión 1195.</t>
  </si>
  <si>
    <t>Medir la eficacia en la ejecución de los recursos asignados a la meta 4 del proyecto de inversión 1195 establecidos en la Implementación y Seguimiento al Nuevo Marco Normativo Contable bajo Normas NICSP.</t>
  </si>
  <si>
    <t>Ejecutar los recursos asignados en la meta 2 del proyecto de inversión 1195, Implementar los programas ambientales establecidos en el PIGA</t>
  </si>
  <si>
    <t>Nivel de cumplimiento en la ejecución de los recursos de la meta 2 del proyecto de inversión 1195.</t>
  </si>
  <si>
    <t>Medir la eficacia en la ejecución de los recursos asignados a la meta 2 del proyecto de inversión 1195,  implementación de los programas ambientales del PIGA.</t>
  </si>
  <si>
    <t>Ejecutar los recursos asignados a la meta 1 del Proyecto de Inversión 1194 " Fortalecimiento de la  infraestructura de tecnologías de la información y las comunicaciones de la Contraloría de Bogotá D. C.".</t>
  </si>
  <si>
    <t xml:space="preserve">Nivel de cumplimiento en la ejecución de los recursos  de la meta 1 del Proyecto de Inversión 1194.   </t>
  </si>
  <si>
    <t>Medir la eficacia en la ejecución de los recursos asignados a la meta 1 del Proyecto de Inversión 1194.</t>
  </si>
  <si>
    <t>Total del Presupuesto ejecutado* 100 / Total Presupuesto asignado a la meta 1 del Proyecto de Inversión 1194</t>
  </si>
  <si>
    <t xml:space="preserve">Nivel de cumplimiento en la ejecución de los recursos  de la meta 2 del Proyecto de Inversión 1194.   </t>
  </si>
  <si>
    <t>Medir la eficacia en la ejecución de los recursos asignados a la meta 2 del Proyecto de Inversión 1194.</t>
  </si>
  <si>
    <t>Total del Presupuesto ejecutado* 100 / Total Presupuesto asignado a la meta 2 del Proyecto de Inversión 1194.</t>
  </si>
  <si>
    <t xml:space="preserve">Atender los requerimientos efectuados por los usuarios de las dependencias de la entidad y sujetos de control cuando aplique, en lo referente a sistemas de información y equipos informáticos
</t>
  </si>
  <si>
    <t>Nivel de cumplimiento en la atención de los requerimientos presentados por los usuarios de las dependencias de la entidad y sujetos de control cuando aplique, en lo referente a sistemas de información y equipos informáticos.</t>
  </si>
  <si>
    <t>Medir la oportunidad en la atención de los requerimientos de soporte de sistemas de información y  equipos informáticos, presentados por los usuarios de  las dependencias de la Entidad y sujetos de control cuando aplique.</t>
  </si>
  <si>
    <t>Número de requerimientos de soporte de sistemas de información y  equipos informáticos, atendidos  * 100 / Número de requerimientos de soporte de sistemas de información y  equipos informáticos registrados durante el periodo.</t>
  </si>
  <si>
    <t>Recibir  las transferencias documentales primarias programadas durante la vigencia 2018</t>
  </si>
  <si>
    <t>Medir el porcentaje de cumplimiento de las transferencias primarias programadas durante la vigencia 2018</t>
  </si>
  <si>
    <t>Total de actividades ejecutadas  *100/ el total de actividades programadas en el Plan de Trabajo establecido para implementar el Sistema Integrado de Conservación</t>
  </si>
  <si>
    <t xml:space="preserve">Evaluación y Mejora </t>
  </si>
  <si>
    <t>Realizar verificaciones a los planes de mejoramiento  de conformidad con los términos establecidos en la Circular periodicidad reporte de información, análisis de datos y presentación de informes de gestión</t>
  </si>
  <si>
    <t>Establecer el avance en la ejecución de  los planes de mejoramiento  de conformidad con los términos establecidos en la Circular periodicidad reporte de información, análisis de datos y presentación de informes de gestión</t>
  </si>
  <si>
    <t xml:space="preserve">Número de verificaciones realizadas a los planes de mejoramiento  *100 / Número total de verificaciones programadas de conformidad con los términos establecidos en la Circular vigente de periodicidad reporte de información, análisis de datos y presentación de informes de gestión </t>
  </si>
  <si>
    <t>Medir el cumplimiento de las actividades de sensibilización relacionadas con el enfoque hacia la prevención establecidas en la planeación de actividades de la Oficina de Control Interno.</t>
  </si>
  <si>
    <t>Número de actividades adelantadas de sensibilización relacionadas con el enfoque hacia la prevención *100 / Número total  de actividades   sobre el enfoque hacia la Prevención establecidas en la planeación de actividades de la Oficina de Control Interno</t>
  </si>
  <si>
    <t>Establecer el avance en la ejecución de las acciones formuladas en mapa de riesgos  institucional a través de las  verificaciones a los  riesgos por procesos  de conformidad con los términos establecidos en la Circular periodicidad reporte de información, análisis de datos y presentación de informes de gestión</t>
  </si>
  <si>
    <t xml:space="preserve">Número de verificaciones realizadas al Mapa de Riesgos por procesos  *100 / Número total de verificaciones programadas de conformidad con los términos establecidos en la Circular vigente de periodicidad reporte de información, análisis de datos y presentación de informes de gestión </t>
  </si>
  <si>
    <t>Presentar los diferentes  informes a entes externos y/o de Control.</t>
  </si>
  <si>
    <t>Cumplimiento presentación de informes a entes externos y/o de Control</t>
  </si>
  <si>
    <t>Establecer el cumplimiento en los informes reportados a entes externos y/o de Control, establecidos en la planeación de actividades de la Oficina de Control Interno.</t>
  </si>
  <si>
    <t>Número de informes establecidos por ley presentados a entes externos y/o de Control * 100 / Número total de informes establecidos</t>
  </si>
  <si>
    <t>PLAN DE ACCIÓN - VIGENCIA 2018</t>
  </si>
  <si>
    <t>Medir el grado de satisfacción del servicio al cliente (Concejo) que brinda la Contraloría de Bogotá, de la vigencia anterior.</t>
  </si>
  <si>
    <t>Percepción de los Concejales sobre los productos y servicios entregados por la Contraloría.</t>
  </si>
  <si>
    <t>realizar medición a la percepción de los concejales de Bogotá respecto a la Contraloría.</t>
  </si>
  <si>
    <t>Informe "Medición de la percepción del cliente (Concejo)" realizado * 100 / Informe "Medición de la percepción del cliente (Concejo)" programado.</t>
  </si>
  <si>
    <t>Medir el grado de satisfacción del servicio al cliente (Ciudadanía) que brinda la Contraloría de Bogotá, de la vigencia anterior.</t>
  </si>
  <si>
    <t>Informe "Medición de la percepción del cliente (ciudadanía)" realizado * 100 / Informe "Medición de la percepción del cliente (ciudadanía)" programado.</t>
  </si>
  <si>
    <t>Medir el grado de percepción de los periodistas, de la gestión que adelanta la Contraloría de Bogotá, de la vigencia anterior.</t>
  </si>
  <si>
    <t>Percepción de los periodista sobre la gestión que adelanta la Contraloría de Bogotá.</t>
  </si>
  <si>
    <t>Realizar la medición de la percepción sobre la gestión que adelanta la Contraloría de Bogotá.</t>
  </si>
  <si>
    <t>Informe "Medición de percepción de los periodistas" realizado * 100 / Informe "Medición de la percepción de los periodistas" programado.</t>
  </si>
  <si>
    <t>Despacho del Contralor Auxiliar</t>
  </si>
  <si>
    <t xml:space="preserve">Adelantar la Auditoria de Desempeño de la “Preparación de la implementación de los Objetivos de Desarrollo Sostenible con enfoque en el ODS 5 – Equidad de Género” en el Distrito Capital, en el marco de  la auditoria coordinada orientada por la OLACEFS  y la IDI. </t>
  </si>
  <si>
    <t>Cumplimiento de las actividades de las fases de planeación, ejecución e inicio de cierre de la Auditoria de Desempeño de la “Preparación de la implementación de los Objetivos de Desarrollo Sostenible con enfoque en el ODS 5 – Equidad de Género” en el Distrito Capital.</t>
  </si>
  <si>
    <t>Establecer el cumplimiento de las actividades de las fases de planeación, ejecución e inicio de cierre de la Auditoria de Desempeño de la “Preparación de la implementación de los Objetivos de Desarrollo Sostenible con enfoque en el ODS 5 – Equidad de Género” en el Distrito Capital, de acuerdo a lo establecido por la OLACEFS  y la IDI.</t>
  </si>
  <si>
    <t>Presentar a la dirección de TICS una propuesta, para que a través de SIVICOF permita administrar, capturar, procesar, consolidar y reportar, (entre otras funciones), las cifras estadísticas, presupuestales y financieras del Distrito Capital.</t>
  </si>
  <si>
    <t>No. de actuaciones judiciales y extrajudiciales realizadas, más número de actuaciones judiciales y extrajudiciales en trámite, dentro de los términos de Ley  * 100 /No. de actuaciones requeridas para la representación judicial y extrajudicial de la Entidad dentro de los términos de ley.</t>
  </si>
  <si>
    <t>Número de asesorías atendidas dentro del período, más número de asesorías en trámite dentro del término legal * 100 /No. de solicitudes de asesorías recibidas dentro del período.</t>
  </si>
  <si>
    <t xml:space="preserve">Realizar actividades de sensibilización, sobre los sistemas de evaluación del desempeño laboral, establecidos para los Servidores Públicos de la Contraloría de Bogotá, D.C.  </t>
  </si>
  <si>
    <t>Implementar el Sistema Integrado de Conservación en la Contraloría de Bogotá D.C., que permita garantizar el adecuado manejo y conservación de los documentos</t>
  </si>
  <si>
    <t>Nivel de cumplimiento en la implementación del Sistema Integrado de Conservación</t>
  </si>
  <si>
    <t>Medir el cumplimiento de las actividades establecidas en el plan de trabajo, para la implementación del Sistema Integrado de Conservación (Elaboración)</t>
  </si>
  <si>
    <t xml:space="preserve">Adelantar acciones de sensibilización relacionadas con el enfoque hacia la prevención  de acuerdo con la   Planeación de actividades de la Oficina de Control Interno. </t>
  </si>
  <si>
    <t>Realizar una estrategia de acompañamiento y sensibilización que contribuya al mejoramiento del SIG.</t>
  </si>
  <si>
    <t>Brindar asesoría en el reporte de información a ser incluida en el tablero de control, que permita contar con información confiable y oportuna de los procesos para la toma de decisiones.</t>
  </si>
  <si>
    <t>Nivel de  cumplimiento en la atención de a soserías solicitadas por los procesos.</t>
  </si>
  <si>
    <t>Medir el cumplimiento en la atención de a soserías solicitadas por los procesos.</t>
  </si>
  <si>
    <t>Número de asesorías brindadas a los procesos * 100/ Total de solicitudes de asesorías solicitadas por los diferentes procesos</t>
  </si>
  <si>
    <t>Participación Ciudadana y Comunicación con las Partes Interesadas</t>
  </si>
  <si>
    <t>Subdirección de Estadísticas y Análisis Presupuestal y Financiero</t>
  </si>
  <si>
    <t>Cumplimiento en el diseño y estructura de la base de datos estadística del D.C.</t>
  </si>
  <si>
    <t>Medir el cumplimiento en la elaboración y presentación de la propuesta de diseño de base de datos estadística  del D.C.</t>
  </si>
  <si>
    <t>Direcciones sectoriales de Fiscalización a las que se socializó la Metodología * 100 / Total de Direcciones Sectoriales de Fiscalización de la CB</t>
  </si>
  <si>
    <t>Informes, estudios y pronunciamientos comunicados al Cliente *100 / Total de informes, estudios y pronunciamientos programados en el PAE 2018</t>
  </si>
  <si>
    <t>Código formato: PDE-04-03
Versión 14.0</t>
  </si>
  <si>
    <t>Nivel de  cumplimiento en la difusión de los lineamientos de la Alta Dirección.</t>
  </si>
  <si>
    <t>Medir el cumplimiento en la difusión de los lineamientos de la Alta Dirección.</t>
  </si>
  <si>
    <t>_</t>
  </si>
  <si>
    <t xml:space="preserve">Número de auditorías internas  realizadas * 100 / Número Total de auditorías  aprobadas para el PAAI </t>
  </si>
  <si>
    <t>Medir el grado de ejecución de las indagaciones preliminares y visitas de control fiscal que adelante la Dirección de Reacción Inmediata -DRI.</t>
  </si>
  <si>
    <t>Promedio de días utilizados en el trámite de las Indagaciones Preliminares Terminadas en la Vigencia</t>
  </si>
  <si>
    <t>Tasa de Retorno del Control Fiscal</t>
  </si>
  <si>
    <t>Valor de los beneficios del proceso de vigilancia y control a la gestión fiscal generados en la vigencia / Valor del presupuesto ejecutado de la Contraloría de Bogotá, D.C. durante el periodo evaluado del Plan de Acción</t>
  </si>
  <si>
    <t>Ejecutar el Plan de Auditoría Distrital vigencia 2018.</t>
  </si>
  <si>
    <t>Cumplimiento en la ejecución del Plan de Auditoria Distrital 2018.</t>
  </si>
  <si>
    <t>Medir el grado de cumplimiento de las actuaciones programadas en el Plan de Auditoria Distrital 2018.</t>
  </si>
  <si>
    <t>No. de actuaciones ejecutadas en desarrollo del PAD 2018 * 100 / No. de actuaciones programadas en el PAD 2018.</t>
  </si>
  <si>
    <t>Dirección de Planeación y Direcciones Sectoriales de Fiscalización</t>
  </si>
  <si>
    <t>Elaborar informes, estudios y pronunciamientos que apoyen técnicamente el control político, el control social y las buenas prácticas en la gestión pública distrital y permitan evaluar las finanzas, las políticas públicas, la gestión ambiental y el plan de desarrollo del Distrito Capital.</t>
  </si>
  <si>
    <t>Socializar la metodología para la evaluación de la política pública distrital</t>
  </si>
  <si>
    <t xml:space="preserve">Difundir  los lineamientos de la alta dirección que orienten la labor de la Entidad y las prioridades a tener en cuenta en la planificación de planes, programas, proyectos  y recursos de la siguiente vigencia, para la operación de los procesos del SIG y el cumplimiento de la misión institucional. </t>
  </si>
  <si>
    <t>Se difundieron los lineamientos de la Alta Dirección?:
SI= 100%
NO = 0%</t>
  </si>
  <si>
    <t>SPRF y DRFJC</t>
  </si>
  <si>
    <t>Decisiones Ejecutoriadas en PRF activos 2013</t>
  </si>
  <si>
    <t>Evitar la prescripción de los PRF 2013.</t>
  </si>
  <si>
    <t>Decisiones PRF</t>
  </si>
  <si>
    <t>SJC</t>
  </si>
  <si>
    <t>Recaudar dinero de los Procesos de Jurisdicción Coactiva - PJC (mientras sea legalmente posible).</t>
  </si>
  <si>
    <t>Recaudo PJC</t>
  </si>
  <si>
    <t>Medir la efectividad del recaudo en los PJC</t>
  </si>
  <si>
    <t>Impulsar los PJC activos (mientras sea legalmente posible).</t>
  </si>
  <si>
    <t>Impulso PJC</t>
  </si>
  <si>
    <t>Medir la gestión en los PJC en la etapa persuasiva y coactiva</t>
  </si>
  <si>
    <t>Ordenar a la Subdirección Financiera el traslado de los dineros y endoso de los títulos recibidos, a las Entidades afectadas (mientras sea legalmente posible).</t>
  </si>
  <si>
    <t>Orden de Traslado y Endoso de Títulos Valores</t>
  </si>
  <si>
    <t>Medir la ordenación de los títulos y consignaciones recibidos en los PJC</t>
  </si>
  <si>
    <t>SPRF, SJC y
DRFJC</t>
  </si>
  <si>
    <t>Decretar medida cautelar a los PRF y PJC con información patrimonial positiva, que no cuentan con póliza, el amparo no está vigente o no es suficiente. Mientras legal y procesalmente sea posible.</t>
  </si>
  <si>
    <t>Medidas Cautelares Decretadas en PRF y PJC</t>
  </si>
  <si>
    <t>Lograr el Resarcimiento del Daño Patrimonial</t>
  </si>
  <si>
    <t>DRFJC</t>
  </si>
  <si>
    <t>Resolver los grados de consulta y recursos de apelación de los PRF</t>
  </si>
  <si>
    <t>Grados de Consulta y Recursos de Apelación de los PRF</t>
  </si>
  <si>
    <t>Resolver todos los Grados de Consulta y Recursos de Apelación de los PRF</t>
  </si>
  <si>
    <t>Adelantar los procesos contractuales previstos en el Plan Anual de Adquisiciones, de acuerdo con las necesidades presentadas por cada una de las Dependencias de la entidad.</t>
  </si>
  <si>
    <t xml:space="preserve">
Efectividad</t>
  </si>
  <si>
    <t>Gestión del Talento
Humano</t>
  </si>
  <si>
    <t xml:space="preserve">Consolidar los datos sobre temas relacionados con ausentismo para generar una base de datos transversal a toda la dependencia, que permita obtener reportes específicos sobre el tema </t>
  </si>
  <si>
    <t>Consolidar la información registrada en las bases de datos de la Subdirección que sirva de insumo para generar información confiable, unificada y oportuna sobre el ausentismo en la entidad.</t>
  </si>
  <si>
    <t>Implementación de procesos de pedagogía social formativa e ilustrativa</t>
  </si>
  <si>
    <t>Medir el cumplimiento de las actividades pedagógicas programadas.</t>
  </si>
  <si>
    <t>No. De actividades de pedagogía social ejecutadas *100 / Total de actividades de pedagogía social programadas.</t>
  </si>
  <si>
    <t>Realizar rendiciones de cuenta a  ciudadanos de las 20 localidades sobre la gestión desarrollada por la Contraloría de Bogotá, D.C., y sus resultados.</t>
  </si>
  <si>
    <t>Nº de Fondos de Desarrollo Local  a los que se rindió cuenta *100 / No. De  Fondos de Desarrollo Local.</t>
  </si>
  <si>
    <t>Tramitar el traslado de los hallazgos con incidencia fiscal, producto de las auditorias o de cualquier otra actuación de control fiscal realizadas en la vigencia en los términos establecidos.</t>
  </si>
  <si>
    <t xml:space="preserve">Medir el cumplimiento en el seguimiento  a la ejecución del PAC </t>
  </si>
  <si>
    <t xml:space="preserve">Nivel de satisfacción del cliente interno frente  a la provisión del servicio de aseo y cafetería </t>
  </si>
  <si>
    <t>Medir el nivel de satisfacción de los clientes internos  frente a la provisión del servicio de Aseo y Cafetería</t>
  </si>
  <si>
    <t>Promedio del tiempo de  atención de las solicitudes para el suministro de elementos de consumo.</t>
  </si>
  <si>
    <t>Recursos Ejecutados *100 /Total de recursos asignados a la meta 4.</t>
  </si>
  <si>
    <t>Recursos Ejecutados *100 /Total de recursos asignados a la meta 2.</t>
  </si>
  <si>
    <t>Nivel de cumplimiento de las actividades de sensibilización del enfoque hacia la prevención</t>
  </si>
  <si>
    <t>Grado de cumplimiento  de las acciones del  Mapa de Riesgos Institucional y  por procesos</t>
  </si>
  <si>
    <t>No. De actividades de sensibilización realizadas*100/ Total de actividades de sensibilización programadas (8)</t>
  </si>
  <si>
    <t>Ejecutar los recursos asignados a la meta 2 del Proyecto de Inversión 1194 " Fortalecimiento de la  infraestructura de tecnologías de la información y las comunicaciones de la Contraloría de Bogotá D. C.".</t>
  </si>
  <si>
    <t>Gestión de Tecnologías de la Información</t>
  </si>
  <si>
    <t>realizar medición a la percepción de la ciudadanía de Bogotá respecto a la Contraloría.</t>
  </si>
  <si>
    <t>Percepción de los ciudadanía sobre los productos y servicios entregados por la Contraloría.</t>
  </si>
  <si>
    <t>No. De actividades ejecutadas de las de las fases de planeación, ejecución e inicio de cierre de la Auditoria de Desempeño de la “Preparación de la implementación de los Objetivos de Desarrollo Sostenible con enfoque en el ODS 5 – Equidad de Género” en el Distrito Capital, de acuerdo a lo establecido por la OLACEFS  y la IDI * 100  / No. De actividades programadas para las fases de planeación y ejecución de la Auditoria de Desempeño de la “Preparación de la implementación de los Objetivos de Desarrollo Sostenible con enfoque en el ODS 5 – Equidad de Género” en el Distrito Capital, de acuerdo a lo establecido por la OLACEFS  y la IDI</t>
  </si>
  <si>
    <t>Nivel de cumplimiento en la ejecución de las actividades de la etapa preliminar del plan de trabajo.</t>
  </si>
  <si>
    <t>Medir el nivel de cumplimiento en la ejecución de las actividades de la etapa preliminar del plan de trabajo.</t>
  </si>
  <si>
    <t xml:space="preserve">Bases de datos  consolidada: 
Si=100%
No=0%
</t>
  </si>
  <si>
    <t>Jornadas de sensibilización realizadas*100/Jornadas de sensibilización programadas (5)</t>
  </si>
  <si>
    <t>No. de actividades ejecutadas *100/ No. actividades   programadas.</t>
  </si>
  <si>
    <t>Mínimo: &lt;80%</t>
  </si>
  <si>
    <t>Aceptable. &gt;=80 y &lt;90%.</t>
  </si>
  <si>
    <t>Satisfactorio: &gt;=90%</t>
  </si>
  <si>
    <t>Aceptable. &gt;=80 y &lt;90%</t>
  </si>
  <si>
    <t>&lt;80%</t>
  </si>
  <si>
    <t>&gt;=80% y &lt;90%</t>
  </si>
  <si>
    <t>&gt;=90% y =100%</t>
  </si>
  <si>
    <t>Satisfactorio: &gt;=90</t>
  </si>
  <si>
    <t>Mínimo: =0%</t>
  </si>
  <si>
    <t>Satisfactorio:=100%</t>
  </si>
  <si>
    <t>Satisfactorio:&gt;=100%</t>
  </si>
  <si>
    <t>Aceptable. &gt;80% y &lt;90%</t>
  </si>
  <si>
    <t>Mínimo: &lt;70%</t>
  </si>
  <si>
    <t>Aceptable. &gt;=70 y &lt;80%.</t>
  </si>
  <si>
    <t>Satisfactorio: &gt;=80</t>
  </si>
  <si>
    <t>N/A</t>
  </si>
  <si>
    <t>N.A</t>
  </si>
  <si>
    <t>&gt;=90%</t>
  </si>
  <si>
    <t>&gt;=80% y &lt;100%</t>
  </si>
  <si>
    <t xml:space="preserve"> =100%</t>
  </si>
  <si>
    <t>&lt;=70%</t>
  </si>
  <si>
    <t>&gt; 70% y &lt;90%</t>
  </si>
  <si>
    <t>&gt;=100%</t>
  </si>
  <si>
    <t>&gt; 80% y &lt;90%</t>
  </si>
  <si>
    <t xml:space="preserve"> =0%</t>
  </si>
  <si>
    <t>Indagaciones preliminares mas visitas de control fiscal terminadas por el DRI en la vigencia*100 / Indagaciones preliminares mas visitas de control fiscal  iniciadas por el DRI en la vigencia</t>
  </si>
  <si>
    <t>&gt;=80% y &lt; 90%</t>
  </si>
  <si>
    <t>&gt;90%</t>
  </si>
  <si>
    <t>&gt;80% y &lt; 90%</t>
  </si>
  <si>
    <t>&lt;60%</t>
  </si>
  <si>
    <t>&lt;70%</t>
  </si>
  <si>
    <t>&gt;=70% y &lt;80%</t>
  </si>
  <si>
    <t>&gt;=80%</t>
  </si>
  <si>
    <t xml:space="preserve"> &gt;=90%</t>
  </si>
  <si>
    <t>&lt;75%</t>
  </si>
  <si>
    <t>&gt;=75% y &lt;90%</t>
  </si>
  <si>
    <t>&gt;=60% y &lt; 80%</t>
  </si>
  <si>
    <t>&gt;180</t>
  </si>
  <si>
    <t>&lt;= 180 y &gt;160</t>
  </si>
  <si>
    <t>&lt;=160</t>
  </si>
  <si>
    <t>&lt;1</t>
  </si>
  <si>
    <t>&gt;=1 y &lt;2</t>
  </si>
  <si>
    <t xml:space="preserve"> &gt;=2</t>
  </si>
  <si>
    <t>Ejecutar las actividades previstas en la etapa preliminar del cronograma del plan de trabajo diseñado, con el fin de estudiar la necesidad de adoptar un nuevo Manual Especifico de Funciones y Competencias Laborales para los empleos de la planta de personal de la Entidad o modificar el que se encuentre vigente.</t>
  </si>
  <si>
    <t>Número de actividades ejecutadas dentro del plazo establecido en el cronograma de la etapa preliminar del plan de trabajo * 100 / Número de actividades a ejecutar según el cronograma de la etapa preliminar del plan de trabajo (4)</t>
  </si>
  <si>
    <t>Implementar el código de integridad en la Contraloria de Bogotá.</t>
  </si>
  <si>
    <t>Nivel de cumplimiento en la implementación del código de integridad en el Entidad.</t>
  </si>
  <si>
    <t>Medir el cumplimiento en la implementación del código de integridad en el Entidad.</t>
  </si>
  <si>
    <t>&gt;7 días</t>
  </si>
  <si>
    <t>&lt;=7 días y &gt;6 días</t>
  </si>
  <si>
    <t>&lt;= 6 días</t>
  </si>
  <si>
    <t xml:space="preserve">NA </t>
  </si>
  <si>
    <t>El indicador de cumplimiento en la optimización de la MCGF, es de periodicidad semestral, tiene planteadas metas semestrales del 50%, con corte a junio de 2018 su cumplimiento fue del 100%.  
A diciembre 31 de 2018, se han ajustado los siete factores de la MCGF Planes, Programas y Proyectos, Plan de Mejoramiento, Gestión Contractual, Gestion Presupuestal, Gestion Financiera, Gestion Contable y Control Fiscal Interno. En el mes de Julio se reactivaron las mesas de trabajo para culminar los análisis de las propuestas por factor, las propuestas han sido presentadas conforme al Plan de Trabajo del proceso de Optimización. En reunion efectuada el 11 de diciembre de 2018 con la participacion de los directores sectoriales y gestores de las direcciones sectoriales se efectuo reunion de formalizacion del proceso de optimizacion de la matriz de calificacion de la gestion fiscal, mediante una nueva metodologia de calificacion con una nueva estructura de conformacion de los componentes y factores y nuevas ponderaciones. Se establecieron estructura de calificacion y ponderaciones disimiles para las entidades sujetos de control de economia mixta.</t>
  </si>
  <si>
    <t>El grado de ejecución de las indagaciones preliminares y visitas de control fiscal  que adelanto la Dirección de Reacción Inmediata -DRI. Fue del 94% acumulado de la vigencia 2018 que comparado con la meta con corte al cuarto trimestre (80%), alcanza un cumplimiento del 118%, ubicándose en un rango Satisfactorio, reflejado en la ejecución de las actuaciones iniciadas y terminadas en la vigencia 2018.  
Del 01 de octubre al 31 de diciembre de 2018,  no se iniciaron Visitas de control fiscal ni se abrieron Indagaciones Preliminares. Se terminaron 6 indagaciones preliminares con decisión de archivo: IP 18000-09-18- Secretaria Distrital de Seguridad, Convivencia y Justicia Y Empresa De Telecomunicaciones de Bogotá ESP S.A., IP 18000-10-18- Secretaria De Seguridad, Convivencia Y Justicia -  Fondo de Vigilancia y Seguridad En Liquidación, IP 18000-12-18- - Cuatro Subredes Integradas de Servicios de Salud E.S.E.: Norte, Sur, Centro oriente y Sur Occidente, de la Ciudad de Bogotá- Adquisición medicamentos, IP 18000-13-18- --Secretaria Distrital de Planeación, IP 18000-15-18- Fondo de Desarrollo Local - Alcaldía de Los Mártires – Contrato Arriendo Calima,  IP 18000-16-18-Unidad Administrativa Especial Cuerpo Oficial de Bomberos de Bogotá. Con traslado a Responsabilidad Fiscal 2 Indagaciones: IP 18000-07-2018 - - Alcaldía Local de Usaquén y la Unidad Administrativa especial de Rehabilitación y Mantenimiento Vial –UAERMV e IP 18000-11-18 Alcaldía Local de Ciudad Bolívar - Fondo de Desarrollo Local.
Primer trimestre:: Se iniciaron cuatro (4) Indagaciones Preliminares: IP18000-01-18, IP18000-02-18, IP18000-03-18 y IP18000-04-18.  Se terminaron cuatro (4) indagaciones: Tres con presunto detrimento IP 18000-16-17, IP18000-17-17, 18000-18-17 y se archivó la IP 18000-20-17.
Segundo Trimestre: Se efectuó una Visita de Control fiscal No. 501 de 2018.  Se iniciaron siete (7) Indagaciones Preliminares: IP18000-05-18, IP18000-06-18, IP18000-07-18, IP18000-08-18, IP18000-09-18, IP18000-10-18 y IP18000-11-18.  Se terminaron cuatro (4) indagaciones: Dos indagaciones se trasladaron por presunto detrimento: IP18000-01-18 y IP18000-19-17. Dos indagaciones se archivaron: IP18000-21-17 y IP No. 18000-02-18.  Y una visita de control fiscal No. 501-18, en la cual no se configuraron observaciones ni hallazgos.
Tercer trimestre:Se iniciaron cinco (5) Indagaciones Preliminares que fueron: 18000-12-18, 18000-13-18, 18000-14-18, 18000-15-18, 18000-16-18.  Se terminaron seis (6) indagaciones con decisión de archivo: IP No. 18000-04-18, IP No. 18000-08-18, IP No. 18000-03-18.  IP No. 18000-05-18. IP 18000-06-18 y IP 18000-15-18.</t>
  </si>
  <si>
    <t xml:space="preserve">El indicador tiene periodicidad semestral y metas semestrales, por lo cual no tiene reporte con corte a diciembre 31 de 2018, los avances con corte a diciembre de 2018 se observan en el boletin respectivo,
Al comparar el valor de los beneficios obtenidos en el período enero a diciembre de 2018, en cuantía de $416312648718.78 frente a los recursos presupuestales ejecutados en el mismo período por la Contraloría de Bogotá D.C., por valor de $147480926212 se obtuvo una tasa de retorno de $2,82; es decir, que por cada peso invertido en el organismo de control fiscal, se generó un retorno de $2,82 pesos. </t>
  </si>
  <si>
    <t>El indicador es de periodicidad anual, presenta un cumplimiento del 100% a 31 de diciembre de 2018, comparado con la meta planteada es satisfactorio con el 100%.
Se asistió a la reunión de líderes y partes interesadas de las EFS en Nueva York el 19 y 20 de julio y se participó con la ponencia "Auditar la preparación para avanzar en la igualdad de género en Latinoamérica" y se presentó el video de "Contralores Estudiantiles" como experiencia de buena práctica. Los documentos de soporte de dicha actividad se presentan con el Acta No 8 del 17 de julio de 2018. Se construyó y presentó a OLACEFS - IDI, la matriz de hallazgos emergentes, previa aprobación según acta No 10 del 15 y 16 de agosto de 2018. Presentación de resultados preliminares de la auditoría a: 1) Representantes de la Alcaldía Mayor y Secretarías cabezas de sector de la administración distrital, sobre hallazgos emergentes, según consta en Acta No 11 del 12 de septiembre de 2018 y, 2) Representantes del Concejo de Bogotá, según Acta No 12 del 11 de septiembre. Elaboración, aprobación y presentación del Borrador de Informe e Indice integrado para la medición de la eficacia en la preparación de Bogotá para la implementación de los ODS con énfasis en el ODS 5, como consta en el Acta No 13 del 26 de septiembre, en dos entregas: 14 de septiembre, atendiendo cronograma de la IDI y una segunda entrega con informe complementado al correo del mentor.
La Auditoria de Desempeño del ODS 5, establece 22 Actividades Programadas, distribuidas así: el 45% en la fase de Planeación (10 actividades); 41% (9 actividades) en la fase de Ejecución y 3 actividades en la fase de cierre (14%). Teniendo en cuenta los hitos establecidos en el Plan de Auditoria, se establece el cumplimiento de todas las actividades, como sigue: Fase de Planeación: Cronograma Fase de Planeación Operativa; Matriz y Plan de auditoría; Subir a la plataforma la Matriz y el Plan de auditoría; Estudio previo y conocimiento en detalle del ente a auditar o asunto auditar; Matriz de riesgos inherentes; Matriz de riesgo de detección y riesgo de la auditoría; Comunicación de Presentación del Tema Auditado, Visitas Exploratorias y Requerimiento de Información para Estudio Previo; Muestreo; Reunión presencial con todos los equipos de auditoría y Plan de Trabajo. Fase de Ejecución: Comunicación de Presentación formal de la auditoría a entes a auditar, Cronograma Fase de ejecución, Papeles de trabajo, Programas para recolección, análisis de datos, informes, hallazgos. En el marco de las dos últimas actividades se participó en la reunión presencial, efectuada en la Ciudad de Asunción - Paraguay, para la revisión y retroalimentación con los mentores del borrador del informe de auditoría, ajuste y análisis de respuestas de entes auditados, emisión de informe final y plan de calidad. Adicionalmente a lo anterior se desarrollaron las siguientes actividades: Jornadas de Sensibilización a funcionarios de las Direcciones Sectoriales, de Estudios de Economía y Política Pública, de Planeación y del Despacho del Contralor Auxiliar, en el tema de los Objetivos de Desarrollo Sostenible, y se Preparó la Ponencia que se presentó en el escenario de las Naciones Unidas en la Reunión de liderazgo y grupo de interés de las EFS: "Contribuciones de las EFS a la agenda 2030 y los Objetivos de Desarrollo Sostenible" organizado por la Iniciativa de Desarrollo de la INTOSAI (IDI) y el Departamento de las Naciones Unidas de Asuntos Económicos y Sociales (UNDESA) los días 19-20 de julio de 2018, en la Sede de las Naciones Unidas, de la ciudad de Nueva York. En la fase de cierre se desarrollan las actividades de aseguramiento de la calidad (determina papeles de trabajo), compendio de hallazgos (Matriz de Hallazgos emergentes) y lecciones aprendidas (Presentación en Asunción) y reunión de finalización. Para esta última actividad se está a expensas del lugar, fecha y términos establecidos por la IDI para su realización. Numerador: 10 (P) + 9 (E) + 1 no prevista + 2 (C) . Total de 22 Actividades ejecutadas Denominador 10 (P) + 9 (E) + 3 (C) total de 22 actividades</t>
  </si>
  <si>
    <t xml:space="preserve">El tiempo promedio de días que se utiliza para el trámite de las Indagaciones Preliminares fue de 136 días, que comparado con la meta con corte al cuarto trimestre (180 días), sobrepasa significativamente la meta en un 32% ubicándose en un rango Satisfactorio.
DRI: La ejecución del indicador, durante el cuarto trimestre del 01 de octubre a 31 de diciembre de 2018, el tiempo utilizado en el trámite de las siete (8) indagaciones preliminares terminadas, se discrimina así: • Indagación Preliminar No. 18000-07-18 ante - Alcaldía  Local de Usaquén y la Unidad Administrativa especial de Rehabilitación y Mantenimiento Vial -UAERMV, con Auto de traslado N.3 del 23 de octubre de 2018, daño $1.203.750.473. Inicio el 27/04/2018 y termina 23/10/2018.Días utilizados en el trámite de la Indagación: 176. • Indagación Preliminar No. 18000-09-18, ante SECRETARIA DISTRITAL  DE SEGURIDAD, CONVIVENCIA Y JUSTICIA  y EMPRESA DE TELECOMUNICACIONES DE BOGOTÁ ESP S.A. Auto de Archivo No. 10 del 02/11/2018. Inicio el 21/05/2018 y termina 01/11/2018.  Días utilizados en el trámite de la Indagación: 161. • Indagación Preliminar No. 18000-10-18 – ante SECRETARIA DE SEGURIDAD, CONVIVENCIA Y JUSTICIA -  FONDO DE VIGILANCIA Y SEGURIDAD EN LIQUIDACIÓN con Auto de Archivo No. 11 del 16/11/2018 .  Inicio el 25/05/2018 y termina 16/11/2018.Días utilizados en el trámite de la Indagación: 171. • Indagación Preliminar No. 18000-11-18 ante ALCALDIA LOCAL DE CIUDAD BOLIVAR - FONDO DE DESARROLLO LOCAL CONSORCIO CILPES - Auto de traslado No. 4 del 30/11/2018. Inicio el 06/06/2018 y termina 30/11/2018 Daño $902.632.581. Días utilizados en el trámite de la Indagación: 174. • Indagación Preliminar No. 18000-12-18 ante Cuatro Subredes Integradas de Servicios de Salud E.S.E: Norte, Sur, Centro Oriente y Sur Occidente, de la Ciudad de Bogotá - Auto de archivo No. 13 del 12/12/2018. Inicio el 06/07/2018 y termina 12/12/2018. Días utilizados en el trámite de la Indagación: 156. • Indagación Preliminar No. 18000-13-18 ante Secretaria Distrital de Planeación con Auto de Archivo No. 12 del 10/12/2018. Inicio el 31/07/2018 y termina 10/12/2018. Días utilizados en el trámite de la Indagación: 130. • Indagación Preliminar No. 18000-15-18 ante Fondo de Desarrollo Local - Alcadia de  Los Mártires Auto de Archivo No. 08 del 27/09/2018. Inicio el 13/08/2018 y termina 27/09/2018. Días utilizados en el trámite de la Indagación: 44. • Indagación Preliminar No. 18000-16-18 ante Unidad Administrativa Especial Cuerpo Oficial de Bomberos de Bogotá. Auto de Archivo No. 14 del 27/12/2018. Inicio el 4/09/2018 y termina 27/12/2018. Días utilizados en el trámite de la Indagación: 113. El promedio de días utilizados en el trámite de las indagaciones preliminares terminadas para el cuarto trimestre de 2018, fue de: 141 días, tomando para el cálculo, mes 30 días.
Movilidad: Se adelantaron 2 indagaciones preliminares, 01-2018 SDM- Las cuales iniciaron el 30 de agosto y finaliza el 30 noviembre, 02-2018 TM-La cual inicio 1 de agosto y finaliza el 16 de octubre.Se realizaron en la vigencia 2 indagaciones preliminares, el promedio de dias utilizado es 120..
Salud: en lo corrido de la vigencia, se han utilizado 104 días en promedio para las tres indagaciones aperturadas y fue objeto de traslado por competencia una indadagación al DRI. En el cuarto trimestre, no se aperturó ninguna indagación.
Servicios Públicos: De acuerdo con la Indagación Preliminar adelantada 21000-001-18, se practicó en 178 días, iniciando el 13 de febrero de 2018 y finalizada el 10 de agosto de 2018. </t>
  </si>
  <si>
    <t>2. Fecha de seguimiento: Diciembre  31 de 2018</t>
  </si>
  <si>
    <t xml:space="preserve">Seguimiento Diciembre/2018 : El  Nivel de avance en el desarrollo de la fase de implementación del Modelo de Seguridad y Privacidad de  la Información para la CB  fue 100 % ubicando el indicador en un rango satisfactorio dado que se desarrollaron las 9 actividades contempladas en el plan de trabajo establecido por la Direcci´ón de TIC para revisar y actualizar la fase de planificación del SGSI, teniendo en cuenta el nuevo alcance.
Las actividades que se desarrollaron fueron las siguientes:
1. Actualización de  instrumento de evaluación de MPSI
2.Realizar autodiagnostico  de seguridad y privacidad de la información en la gestión de Politica  de Gobierno Digital - MIPG -(DAFP) 
3.Realizar valoración de los indicadores de cumplimiento del habilitador MPSI 
4.Revisión de cumplimiento de la fase de planificación según la guia MINTIC
5. Revisión de la incorporación de SGSI a SGI
6.Seguimiento de plan de tratamiento de riesgos y control operacional aprobado con alcance a proceso de gestión TIC
7. Revisión de procedimientos Seguridad de la información
8. Armonización del Mapa de riesgos con la metodologia del DAFP -riesgos de seguridad digital
9. Plan de seguridad de la información.
El indicador para esta actividad es del 100% con calificación de SATISFACTORIO.
Seguimiento septiembre/2018: El reporte del indicador de esta actividad es de periodicidad semestral,  por lo tanto no se reportan datos para este periodo, sin embargo, a continuación se relaciona el avance de las actividades ejecutadas en el trimestre julio - septiembre:
Elaboración de Procedimientos de SGSI
• Seguridad del Recurso Humano: Implementación de controles de seguridad de la información al momento de la vinculación, desvinculación y durante el empleo  con la incorporación de acuerdos de confidencialidad, cancelación de credenciales de acceso a los sistemas de información y capacitación de los funcionarios en temas de seguridad de la información. 
• Relaciones con los proveedores:  Implementación de controles de seguridad de la información en la contratación con la incorporación de acuerdos de confidencialidad, cancelación de credenciales de acceso a los sistemas de información y capacitación de los funcionarios en temas de seguridad de la información.
• Activos de información. Actualización de los instrumentos de gestión de información pública incorporando la valoración en integridad, disponibilidad y confidencialidad a los activos de información y etiquetado de la información pública clasificada y publica reservada de la Entidad. En trabajo conjunto con la Despacho de Contralor Auxiliar, Subdirección de Servicios Generales, Dirección de Planeación, Oficina Jurídica, Dirección TIC  se expide la RR 036 de 2018 de 14 de sep de 2018 donde se adopta la nueva versión del procedimiento para la actualización de los instrumentos de gestión de información pública.
• Seguridad física y de entorno:  Implementación controles de seguridad de la información en la seguridad física  y de entorno, agregando controles de acceso físico a áreas seguras, protección de los activos de información, revisión en conjunto Subdirección de Recursos Materiales y TIC de Procedimiento para el manejo y control de almacén e inventarios para incluir controles de seguridad de la Información.
Actividades de formalización  y divulgación y del Subsistema de seguridad de la información.
• Se realiza comité SIGEL 21 de septiembre de 2018 donde se cambia el alcance del Subsistema de Seguridad de la Información, se expone la nueva metodología del DAFP en la que incorporan los riesgos en seguridad de la información. 
• Solicitud a Dirección de Planeación para  la incorporación del Subsistema de Seguridad de la Información al Sistema de Gestión Integrado (se remite documento propuesto).
• Divulgación y sensibilización de seguridad de la información de través de e-card y fondos de pantalla.
Plan de tratamiento de riesgos
• Capacitaciones virtuales y presenciales de SIVICOF realizadas a funcionarios.
• Capacitación presencial de SIGESPRO.
• Desarrollo de actividades de mantenimiento de equipos PC, portátiles 
• Solicitud a Dirección Administrativa y Financiera  de proceso contractual de servicios de desarrollo y mantenimiento  y soporte de los sistemas de información de la CB (Sivicof y Sigespro).
• Solicitud a Dirección Administrativa y Financiera de proceso contractual de Suministro, instalación, actualización e implementación de una solución de infraestructura para centro  de datos de la CB, plataforma HH y SF).
Implementación de la Declaración de aplicabilidad SGSI
• Se designa oficial de seguridad de la información con ubicación en Dirección de Tecnologías de la Información y las Comunicaciones.
• Desarrollo de proceso contractual para la adquisición de licencias de antivirus, análisis de vulnerabilidades – parcheo y cifrado de datos (herramientas  criptográficas).
• Desarrollo de proceso contractual para la adquisición de equipos para seguridad perimetral (adquisición y licenciamiento de firewall).
• Se realiza instalación, configuración  y producción de firewall y antivirus.
• Se remite memorando a despacho de Contralor Auxiliar memorando con el objetivo de establecer líneas de acción para el cumplimiento de Protección de Datos Personales (Ley 1581 de 2012)
Seguimiento a junio/2018: Para la vigencia 2018, la Dirección de TIC estableció realizar la fase de implementación del Modelo de Seguridad y privacidad de la Información en la entidad, para ello definieron nueve (9) actividades, de las cuales se adelanando para el segundo trimestre tres (3 ) actividades, logrando un cumplimiento del 33%, con respecto a la meta de un 40% alcanzando  rango de calificación  ACEPTABLE.
las tres (3) actividades adelantadas son:
En comité SIGEL del 13 de abril de 2018 se obtuvo la aprobación del Plan de Control operacional documento que contiene las acciones para efectuar el monitoreo y seguimiento a los controles de seguridad definidos. 
Se proyectaron los procedimientos que harán parte del sistema de Seguridad de la Información y se llevaron a cabo dos jornadas sobre Cultura en el Uso de TIC – seguridad de la Información en los meses de mayo y junio, jornadas en las cuales se trataron los temas de Copias de respaldo Carpeta compartida DATACONTRABOG y protección ante amenazas como Ransomware y Phising.
Adicionalmente se actualizaron las políticas de Seguridad y Privacidad de la Información con la Resolución Reglamentaria 022 del 19 de abril de 2018.
El nivel de cumplimiento en el desarrollo de la fase de implementación del Sistema de Seguridad y Privacidad de la información fue del 33%.
</t>
  </si>
  <si>
    <t xml:space="preserve">El nivel de avance en la de ejecución de las auditorías internas programadas en el PAAI de la vigencia fue del 100%, que comparado con la meta acumulada de los cuatro (4) trimestres, la meta trimestre (98%) alcanza un cumplimiento del 100%, lo que lo ubica en nivel satisfactorio y frente a la meta anual registra un avance del 102%, dado que de las 26 auditorías programadas, se  ejecutaron 26  esto es: 6 en el primer trimestre, 10 en el segundo trimestre, 5 en el tercer trimestre y 5 en el cuarto. Las auditorías realizadas durante este trimestre fueron: 
• Gestión Contractual.
• Proceso Gestión Documental.
• Seguimiento Proyectos de Inversión
• Gestión - Auditoría Fiscal- Evaluación Desempeño
• Arqueo Cajas menores
</t>
  </si>
  <si>
    <t>El nivel de avance en la ejecución de verificaciones a los planes de mejoramiento programados en el PAAI de la vigencia fue del 100%, que comparado con la meta del trimestre (100%), alcanza un cumplimiento del 100%, que lo ubica en nivel satisfactorio, es decir, se efectuaron las verificaciones a los planes de mejoramiento correspondiente a los 11 procesos que conforman el Sistema Integrado de Gestión-SIG; además, se  realizó seguimiento y consolidación del Plan de Mejoramiento Institucional y el informe cuatrimestral de cumplimiento del plan de mejoramiento institucional suscrito con la auditoría fiscal.</t>
  </si>
  <si>
    <t xml:space="preserve">El nivel de avance en la ejecución de verificaciones a los mapas de riesgos por proceso programados en el PAAI de la vigencia fue del 100%, que comparado con la meta del trimestre (100%), alcanza un cumplimiento del 100%, que lo ubica en nivel satisfactorio. Frente a la meta anual registra un avance del 100%, es decir, se efectuaron las verificaciones programadas a los mapas de riesgos correspondientes a los 11 procesos. De igual forma, se realizó seguimiento y consolidación del mapa de riesgos Institucional, de conformidad  con la periodicidad establecida en la Circular 011 de 2016.  </t>
  </si>
  <si>
    <t xml:space="preserve">El nivel de avance en la ejecución cumplimiento en la presentación de informes a entes externos fue del 100%, dado que se han presentado en total 26 de los 26 informes programados. Durante el periodo octubre- diciembre se elaboraron y  presentaron los siguientes informes:
 Tres (3) informes a la Auditoría Fiscal: Mensuales de septiembre, octubre y noviembre de 2018.
 Informe de Austeridad del Gasto (julio a sept 2018)
 Informe pormenorizado del Estado de Control Interno.
 Seguimiento reporte al SIDEAP.
Es pertinente aclarar que con la expedición del Decreto 1499 de 2017 y según instrucciones del DAFP, el informe Ejecutivo de CI ya no debe presentarse. 
</t>
  </si>
  <si>
    <t>Código documento: PDE-04
Versión 5.0</t>
  </si>
  <si>
    <t xml:space="preserve"> el nivel de cumplimiento en la ejecución de los recursos previstos en la meta 3 del proyecto de inversión 1195 del Plan de Desarrollo 2016-2020 "Bogotá mejor para todos" es de el 100% dado que de $321830000 recursos asignados se ejecutaron $321763333. Ubicandose el indicador el rango satisfactorio. </t>
  </si>
  <si>
    <t xml:space="preserve">  el nivel de cumplimiento  en la satisfacción del cliente interno frente a los servicios ofrecidos por el Proceso Gestión Documental es del 100%, que comparado con la meta establecida (95%) alcanza un cumplimiento del 105%, ubicándose el indicador en rango satisfactorio, en razón a que fueron encuestados 58 usuarios de las diferentes dependencia de la entidad durante el ultimo trimestre , los cuales calificaron satisfactorio la prestación del servicio ofrecido, en total en la vigencia fueron encuestados 153 usuarios y los 153 calificaron el servicio.</t>
  </si>
  <si>
    <t xml:space="preserve"> El nivel de cumplimiento de las transferencias documentales primarias, es del 96%, que comparado con la sumatoria de metas  trimestrales, alcanza un cumplimiento del 100%, ubicándose el indicador en rango satisfactorio, toda vez que a la fecha se han recibido 68 de las 71 transferencias programadas.</t>
  </si>
  <si>
    <t>El nivel de  cumplimiento en la obtención de la recertificación al SGC fue del 100%, ubicándose en rango Satisfactorio, dado que el equipo auditor de la firma certificadora "SGS", basado en los resultados de esta auditoría y el estado de desarrollo y madurez demostrado del sistema, recomienda que la certificación del sistema de gestión sea Otorgada”.
Esta auditoría se realizó durante los días 12, 13, 14 y 15 de marzo de 2018, en la cual se verifricó el cumplimiento de los requisitos de la NTC ISO 9001:2015, evidenciando que la Contraloría de Bogotá ha “Establecido y mantenido su sistema de Gestión de acuerdo con los requisitos de la norma y demostrado la capacidad del sistema para alcanzar sistemáticamente los requisitos establecidos para los productos o los servicios dentro del alcance y los objetivos de la política de la organización.</t>
  </si>
  <si>
    <t>EL nivel de cumplimiento de las actividades acumuladas de acompañamiento y sensibilización del SIG, fue del 100%, ubicándose en rango Satisfactorio, dado que se realizado las 10 actividades previstas en el cronograma: 
1. Estructuración de material para divulgar nuevos requisitos del SGC basados en la norma ISO 9001-2015.
2. Sensibilizar a los procesos del SIG como preparación para la auditoria interna del SGC. 
3. Sensibilizar a los procesos del SIG como preparación para la auditoria externa del SGC. 
4. Campaña de divulgación interna, utilizando los canales de comunicación: ECARD, noticontrol, video informativo, plegable.
5. Evento que contribuya a empoderar y agradecer la labor que prestan todos los colaboradores para el fortalecimiento a la gestión y el mejoramiento continuo de la Contraloría de Bogotá.
6. Socializar con todos los procesos el Informe de Auditoria Externa de Calidad - 2018, donde se plantean  las observaciones y oportunidades de mejoras, por medio de la radicación del memorando 3-2018-13019 con fecha 2018-05-17, enviado a todos los Responsables de Procesos del Sistema Integrado de Gestión  - SIG.
7. Acompañamiento de los facilitadores a las propuestas de mejoramiento realizadas por parte de los procesos del SIG.
8. Socializacion a los procesos sobre los procedimientos objetos de integracion y mejoramiento. Se envio de Ecard y Noticontrol donde se socializan los nuevos procedimientos objetos de integración y mejoras que se han desarorollado en la entidad
9. Socializacion de un modelos de Integracion de los Sistemas. se realizó una socializacion en la que participaron representantes de diferentes direcciones como fuerón (Tecnologias de la Informacion y las comunicaciones, Talento Humano, Servicios Generales, Bienestar Social y Direccion de Planeación) donde se presentarón los linamientos de algunos modelos de Sistemas Integrados aplicables a la Entidad.
10. Actividad No. 10. Teniendo en cuenta que la Oficina de Control Interno presentó en comité Directivo la programación de la auditoría interna de calidad para finales de febrero y principio del marzo de 2019, se hizo necesario modificar esta actividad por: "Actaulizar la presentación para socializar el SIG, vigencia 2019", (Acta No. 16 del 06/12/2018). La PPT fue actualizada para socializar con los funcionarios de la entidad el cumplimiento de los requisitos de la norma de Calidad ISO 9001-2015 y como cada procesos aporta este logro, permitiendo mantener la certificación de Calidad en la Contraloría de Bogotá cumpliendo así con el cronograma establecido para el presente año.</t>
  </si>
  <si>
    <t>El nivel de cumplimiento fue del 100%, ubicándose en rango Satisfactorio, teniendo en cuenta que en lo que va del año se han realizado 29 asesorías para el reporte de información en el tablero de control, distribuídas así: 
En el primer semestre 8 a los procesos de Direccionamiento Estrategico, Evaluación y Control, Gestión Jurídica, Responsabilidad Fiscal y Jurisdicción Coactiva, Gestión del Talento Humano, Tecnologías de la Información y las Comunicaciones, Participación Ciudadana y Comunicación con Partes Interesadas, Gestión Documental y 17 a Vigilancia y Control a la Gestión Fiscal.
En el tercer trimestre  se realizó una (1) asesoría requerida por el Proceso de Viiglancia y Control Fiscal, para capacitar a una funcionaria del Despacho del Contralor Auxiliar.
En este último trimestre se efectuó una (1) asesoría requerida por el Proceso de Responsabilidad Fiscal y Jurisdicción Coactiva, para capacitar a la nueva gestora asignada en el uso del tablero de control y reporte de información sobre el desempeño de los procesos.
Adicionalmente se efectuaron (2) asesorías requeridas por la Dirección de Reacción Inmediata y la Dirección Sector Educación para capacitar a las nuevas gestoras asignadas en el uso del tablero de control y reporte de información sobre el desempeño de los procesos.</t>
  </si>
  <si>
    <t>El nivel de  cumplimiento en la difusión de los lineamientos de la Alta Dirección para la vigencia 2019, fue del 100%, ubicándose en nivel Satisfactorio, dado que mediante Circular No. 015 del 14/11/2018, el Contralor de Bogotá D.C., expido las directrices oerientadas a direccionar la planeación institucional para la vigencia 2019 por parte de los procesos que hacen parte del Sistema Integrado de Gestión - SIG, en cumplimineto de las estrategias y objetivos definidos en el Plan estratégico Intitucional - PEI.</t>
  </si>
  <si>
    <t xml:space="preserve"> El nivel de cumplimiento en la medición del grado de satisfacción del servicio al cliente (Concejo) es SATISFACTORIO, de acuerdo al seguimiento con corte a Junio 2018 se realizó Informe "Medición de la percepción del cliente, en el marco del Contrato 335 de 2017, ítem III "Realizar una medición sobre la percepción que los clientes, Ciudadanía y Concejo, tienen con respecto al desempeño de la función pública de Control Fiscal que realiza la Contraloría de Bogotá D.C, así como los niveles de conocimiento que la ciudadanía tiene de la entidad, el posicionamiento y satisfacción que la comunidad de Bogotá D.C. perciben de la institución en relación con la gestión desarrollada en la vigencia 2017", la Universidad Nacional como contratista realizó la aplicación de encuestas a nuestros Clientes y a algunas partes interesadas, generando como resultado en el Cliente Concejo:de 33 concejales entrevistados, 28 tienen una percepción positiva sobre el servicio al cliente prestado por la Contraloría de Bogotá D.C., lo que equivale al 85% de resultado y al 94% de resultado acumulado con respecto a la meta esperada que era del 90%.
</t>
  </si>
  <si>
    <r>
      <t xml:space="preserve"> El nivel de cumplimiento en la medición del grado de satisfacción del servicio al cliente (Ciudadanía) es SATISFACTORIO, de acuerdo al seguimiento con corte a Junio 2018 se realizó Informe "Medición de la Percepción del Cliente", en el marco del Contrato 335 de 2017, ítem III "Realizar una medición sobre la percepción que los clientes, Ciudadanía y Concejo, tienen con respecto al desempeño de la función pública de Control Fiscal que realiza la Contraloría de Bogotá D.C, así como los niveles de conocimiento que la ciudadanía tiene de la entidad, el posicionamiento y satisfacción que la comunidad de Bogotá D.C. perciben de la institución en relación con la gestión desarrollada en la vigencia 2017", la Universidad Nacional como contratista realizó la aplicación de encuestas a nuestros Clientes y a algunas partes interesadas, generando como resultado en el Cliente Ciudadanía: de 342 ciudadanos entrevistados, 279 tienen una percepción positiva sobre el servicio al cliente prestado por la Controlaría de  Bogotá D.C,  lo que equivale al 82% de resultado y al 91% de resultado acumulado con respecto a la meta esperada que era del 90%.</t>
    </r>
    <r>
      <rPr>
        <b/>
        <sz val="10"/>
        <rFont val="Arial"/>
        <family val="2"/>
      </rPr>
      <t/>
    </r>
  </si>
  <si>
    <t xml:space="preserve">
El nivel de cumplimiento de las actividades de control social en las localidades  es SATISFACTORIO. Durante la vigencia se realizaron 691 actividades de control social en las localidades asi: Inspección a terreno 181, Mesa de Trabajo ciudadana 179, Comité de Control Social 133, Contraloría Estudiantil 79, Divulgación de resultados de gestión del proceso auditor y de los informes obligatorios, estudios y/o pronunciamientos 34, Socialización de los Memorandos de Asignación y de Planeación 32, Revisión de contratos 15, Audiencia Pública 14, Veedurías ciudadanas 11, Redes sociales 7 y Rendición de cuentas 6. De las 656 actividades programadas, 370 se realizaron entre el tercer y cuarto trimestre de la vigencia.</t>
  </si>
  <si>
    <t xml:space="preserve"> El nivel de cumplimiento de rendiciones de cuenta a ciudadanos de las 20 localidades es SATISFACTORIO. Con la rendición de cuentas de la gestión institucional por procesos llevada a cabo el día 18/12/2018 se logró dar cumplimiento a este indicador, el evento contó con la participación de ciudadanos y representantes de la comunidad de las 20 localidades del D.C., Integrantes de los Comités Locales de Control Social, las Juntas de Acción Comunal, el Comité de Participación Comunitario – COPACO, entre otros. Adicionalmente, se realizaron 5 rendiciones de cuenta en localidades.</t>
  </si>
  <si>
    <t xml:space="preserve"> El nivel de cumplimiento de realizar encuesta con el fin de conocer la percepción de los funcionarios de la entidad es SATISFACTORIO. De los 254 funcionarios encuestados, 252 conocen y tienen una percepción positiva de las campañas adelantadas por la Oficina Asesora de Comunicaciones. </t>
  </si>
  <si>
    <r>
      <t xml:space="preserve">El nivel de cumplimiento en la socialización de los resultados de gestión de la Entidad dados a conocer a través de la rendición de cuentas de la entidad es SATISFACTORIO. Se socializaron seis (6) rendiciones de cuenta a través de la promoción en los canales comunicacionales de la entidad (Noticontrol, Video Wall, Redes Sociales, Página WEB) así: rendición de cuentas de la gestión institucional llevada a cabo el 18/12/2018, y cinco (5) rendiciones de cuenta en localidades. Por otro lado, se socializaron 14 Audiencias Públicas organizadas por la Contraloría de Bogotá D.C.
</t>
    </r>
    <r>
      <rPr>
        <b/>
        <sz val="10"/>
        <rFont val="Arial"/>
        <family val="2"/>
      </rPr>
      <t/>
    </r>
  </si>
  <si>
    <t xml:space="preserve"> El nivel de cumplimiento en la elaboración de  informes, estudios y pronunciamientos es SATISFACTORIO. Los 27 productos programados en el PAE 2018, versión 4,0 fueron comunicados al Cliente de acuerdo con las fechas previstas y discriminados por dependencia así:  Evaluación de Política Pública (6); Estudios Económicos y Fiscales (8); Estadística y Análisis Presupuestal y Financiero (13).</t>
  </si>
  <si>
    <t>El nivel de cumplimiento en socializar la metodología para la evaluación de la política pública distrital es SATISFACTORIO. Los días 25/10/2018 y 7/11/2018 se envío vía correo electrónico a servidores de las direcciones sectoriales las invitaciones para participar en la charla de sensibilización, el día 09/11/2018 se realizó la sensibilización de la metodología en el Salón de Contralores como consta en las planillas de asistencia. Adicionalmente, el día 21/03/2018 el Departamento Nacional de Planeación DNP dictó una charla para conocer el marco conceptual y su experiencia en evaluación de política pública que contó con la asistencia de los funcionarios de DEEPP.</t>
  </si>
  <si>
    <t>El nivel de  cumplimiento en  el indicador  Medidas Cautelares Decretadas en PRF y PJCs fue del 100%, ubicándose en rango Satisfactorio, dado que en la vigencia se realizaron 125 procesos con medida cautelar decretada de 125 Procesos con Información Patrimonial Positiva, que No Cuentan con Póliza, el Amparo No está Vigente o No es Suficiente.
Asi : Primer Trimeste (23) segundo trimestr (36) tercer tirmestre (36) cuarto trimeste (30).</t>
  </si>
  <si>
    <t xml:space="preserve">  El nivel de  cumplimiento en el indicador Grados de Consulta y Recursos de Apelación de los PRF fue del 100%, ubicándose en rango Satisfactorio. Del 1 de diciembre de 2017 a 30 noviembre de 2018, se recibieron 367 Grados de Consulta y 31 Recursos para un total de 398, con las siguientes decisiones: 310 confirmados, 69 revocados, 13 devueltos, 3 mixtos, un (1) fallo Con responsabilidad fiscal y 2 nulidades. (Indicador y Metas Reformuladas)
</t>
  </si>
  <si>
    <t>El nivel de  cumplimiento en  el indicador Orden de Traslado y Endoso de Títulos Valores fue del 100%, ubicándose en rango Satisfactorio, dado que en el 2018  :dado que de enero a diciembre de 2018, legalmente se podían ordenar a la Subdirección Financiera el traslado de 170 Títulos o Consignaciones de los cuales son jurídicamente viables el traslado de 153. De los Recibidos en el Proceso Coactivo, 119 corresponden a títulos y 51 a consignaciones, entre cuales solo se dio traslado así: 101 corresponden a títulos y 52 a consignaciones para un total 153 efectivamente trasladados o endosados.(Actividad acumulativa y Metas Reformuladas)</t>
  </si>
  <si>
    <t xml:space="preserve">
Durante el año se adelantaron 593 actuaciones judiciales y administrativas y en el último trimestre se presentaron 66 actuaciones en representación de los intereses litigiosos de la Entidad del último trimestre, se clasifican así:  
9 EXTRAJUDICIALES: 6 realizadas (3 audiencias PGN y 3 fichas presentadas ante Comité de Conciliación). 3 actuaciones quedan en término.
57 JUDICIALES: 54 realizadas (14 contestaciones de demandas y tutelas, 23 audiencias inicial, de pruebas y penales, 5 alegatos de conclusión, 1 recurso reposición, 
9 memoriales de presentación poder, envio antecedentes administrativos, traslados e incidentes, 2 comité conciliación llamamiento garantía. 
Así mismo, 3 judiciales en término (3 audiencia inicial ).
De acuerdo con la meta propuesta y el histórico de resultados de este indicador se observa un cumplimiento satisfactorio de acuerdo con los términos de ley en la defensa de los intereses litigiosos de la Entidad. </t>
  </si>
  <si>
    <t xml:space="preserve">
Durante el año se gestionaron las asesorias en 352 oportunidades y en el cuarto trimestre se  realiazarón  39 asesorías se clasifican así: 
23 CONCEPTOS DE LEGALIDAD: 21 tramitados y 2 en término. 
11 CONCEPTOS JURÍDICOS: 9 expedidos y 2 en término.
5 ASESORÍAS EN SEGUNDAS INSTANCIAS: realizadas en 1 sancionatorio, 2 responsabilidad fiscal, 1 grado de consulta y 1 impedimento. 
De acuerdo con la meta propuesta para asesoría a las dependencias y el histórico de resultados de este indicador, se observa un cumplimiento satisfactorio y en los términos de ley.</t>
  </si>
  <si>
    <t xml:space="preserve">
El nivel de cumplimiento  en la ejecución de los recursos de la Meta 4 - Implementación y Seguimiento a la Transición del Nuevo Marco Normativo Contable, del proyecto de inversión 1195 fue del 100%, ubicando el indicador en un rango de calificación SATISFACTORIO, dado que el valor de ejecución fue de $245.833.333 del total del presupuesto de inversión asignado a esta meta que fue de $245.833.333.
En desarrollo de esta meta y en cumplimiento con la normatividad establecida por el gobierno nacional relacionadas con el Nuevo Marco Normativo de acuerdo a la Resolución No.533 del 2015 y No. 693 del 2016 de la CGN, en la vigencia 2018 se desarrolló y ejecuto el cronograma de actividades que permitió la estabilización del sistema, su revisión y ajuste a la parametrización del módulo Perno y SAE-SAI, con el fin de garantizar la información de acuerdo a la estructura del NMNC se verificaron los saldos de los módulos PERNO Y SAE-SAI con los datos registrados en los estados financieros de la entidad hasta el mes de noviembre teniendo en cuenta que estamos en el proceso de cierre del año 2018 que se cumplirá el 17 de enero del presente año.
</t>
  </si>
  <si>
    <t xml:space="preserve">
El nivel de cumplimiento en la ejecución del Plan Anual de Adquisiciones fue del 99,8%, ubicando el indicador  en  un rango SATISFACTORIO..
A 31 de diciembre de 2018, la Contraloría de Bogotá, D.C. suscribió 497 contratos, de los cuales 488 corresponden a la Unidad Ejecutora 01- Contraloría de Bogotá D.C., y 9 a la Unidad Ejecutora 02- Auditoría Fiscal. En el indicador se toma en el numerador y denominador los contratos de la unidad ejecutora 01 correspondientes a 488 contratos suscritos por la Contraloría de Bogotá, y 489 total de Contratos a suscribir proyectados.
</t>
  </si>
  <si>
    <t xml:space="preserve">
El promedio de tiempo utilizado en atender las 496 solicitudes de suministro de elementos de consumo recibidas durante la vigencia 2018 recibidas,  desde la fecha de solicitud hasta la atención del mismo,  fue de 3.2 días de atención, lo que ubica el indicador en un rango de calificación SATISFACTORIO, con relación a la meta establecida de cinco (5) días para atender las solicitudes recibidas.</t>
  </si>
  <si>
    <t xml:space="preserve">
El nivel de cumplimiento en la ejecución de los recursos de la Meta 2 - Implementar los programas ambientales establecidos en el Plan Institucional de Gestión Ambiental PIGA, del Proyecto de Inversión No. 1195 fue del 93%, ubicando el indicador en un rango de calificación SATISFACTORIO, dado que el valor de ejecución fue de $167.537.581 del total del presupuesto de inversión asignado a esta meta que fue de $180.376.609.
Teniendo lo aprobado en la Junta de Compras Nº 18 de noviembre 20 de 2018, en el cuarto trimestre se realizó un traslado presupuestal de $ 26.623,391, por esta razon se modifica el valor del denominador de $207.000.000 a $ 180.376,609.
 </t>
  </si>
  <si>
    <t xml:space="preserve">
El nivel de cumplimiento en la ejecución de los recursos de la Meta 1 - Adecuar sedes y áreas de trabajo pertenecientes a la Contraloría de Bogotá, del Proyecto de Inversión No. 1196 fue del 91%, ubicando el indicador en un rango de calificación SATISFACTORIO, dado que el valor de ejecución fue de $800.000.000 del total del presupuesto de inversión asignado a esta meta que fue de $880.000.000.</t>
  </si>
  <si>
    <t>:El nivel de cumplimiento en la implementación y/o  actualización de soluciones tecnológicas fue del 100% ubicando el indicador en un rango satisfactorio  dado que la Dirección de TIC logró la implementación de las 10 soluciones programadas para el fortalecimiento y mantenimiento de la plataforma tecnológica de la entidad en los componentes de hardware, software y conectividad,  como son, desarrollo y adquisición de aplicativos de apoyo a la gestión de diferentes dependencias,  la actualización de licenciamiento de software, adquisición de soluciones para el fortalecimiento de la capacidad de procesamiento, almacenamiento y seguridad del centro de datos, la adquisición de equipos para usuario final, el soporte y mantenimiento de aplicativos y la provisión de servicios de conectividad para todas las sede, u Estas soluciones son:
1. Implementación del Sistema de Información de Gestión Contractual -SIGECON-, como apoyo a la Dirección Administrativa y Financiera - Subdirección de Contratación, cuyo objetivo es realizar el control y administración de los procesos contractuales que adelanta  la Entidad.
2. Implementación de la mesa de servicios de la entidad, soportado en la herramienta ARANDA.
3. Implementación del Sistema de Información para  el Control de Equipos Informáticos - SICEINFO-, cuyo objetivo es realizar el control y almacenamiento de la información de los equipos de cómputo y periféricos de la Entidad (hoja de vida).
4. Actualización del Firewall para el control de acceso a la red de la entidad.
5. Adquisición de servidores y software de virtualización.
6. Fortalecimiento y actualización de la solución de backup (discos y licencia de software).
7. Actualización del software antivirus y de análisis de vulnerabilidades.
8. Mantenimiento y soporte de los sistemas SIGESPRO y SIVICOF.
9. Adquisición computadores, impresoras y scanner.
10. Servicios de conectividad para todas las sedes de la Entidad.
El indicador de esta actividad es del 100%, dado que se logró la implementación de la totalidad de las soluciones programadas  para mejorar la gestión de los procesos y generación de servicios y proyectadas, ubicándose en un rango de calificación SATISFACTORIO. 
Seguimiento septiembre/2018: El reporte del indicador de esta actividad es de periodicidad semestral,  por lo tanto no se reportan datos para este periodo, sin embargo, en el trimestre julio - septiembre se actualizaron o implementaron las soluciones tecnológicas relacionadas con: actualización del firewall para el control de acceso a la red de la entidad, actualización del software antivirus y de análisis de vulnerabilidades, mantenimiento y soporte de los sistemas SIGESPRO y SIVICOF y adquisición de los servicos de conectividad para las sedes de la entidad. Igualmente se ha dado trámite ante la Subdirección de Contratación de las solcitudes de contratación que permitirán el cumplimiento de esta actividad en la presente vigencia.
Seguimiento junio/2018:  El nivel de avance en la Implementación de soluciones tecnológicas (hardware y/o software) fue del 30%, comparado con la meta del periodo (30%) alcanzó un cumplimiento del 100%, ubicándose en rango SATISFACTORIO, dado que se ejecutaron 3 actividades de las 10 programadas, el 70% restante se realizará durante el segundo semestre. Las actividades realizadas fueron:
1. Implementación del Sistema de Información de Gestión Contractual -SIGECON-, como apoyo a la Dirección Administrativa y Financiera - Subdirección de Contratación, cuyo objetivo es realizar el control y administración de los procesos contractuales que adelanta  la Entidad.
2. Implementación del Sistema de Información para  el Control de Equipos Informáticos - SICEINFO-, cuyo abjetivo es realizar el control y almacenamiento de la información de los equipos de cómputo y periféricos de la Entidad (hoja de vida).
3. Implementación de la mesa de servicios de la entidad, soportado en la herramienta ARANDA.
Con la implementación de las soluciones tecnológicas definidas por la Dirección de TIC, se logrará el fortalecimiento y mantenimiento de la plataforma tecnológica de la Entidad en los componentes de hardware, software y conectividad,  a través de: el desarrollo y adquisición de aplicativos de apoyo a la gestión de diferentes dependencias,  la actualización de licenciamiento de software, adquisición de soluciones para el fortalecimiento de la capacidad de procesamiento, almacenamiento y seguridad del centro de datos, la adquisición de equipos para usuario final, el soporte y mantenimiento de aplicativos y la provisión de servicios de conectividad para todas las sedes.
Igualmente, la Dirección de TIC ha adelantado las actividades tendientes a la implementación y/o actualización de las demás soluciones tecnológicas y actualmente ya se ha dado trámite ante la Subdirección de Contratación de la gran mayoria de las solicitudes para su adquisición.</t>
  </si>
  <si>
    <t xml:space="preserve"> El  Nivel de cumplimiento en la Implementación de la Estrategia de Gobierno en Línea en la CB.
Para la vigencia 2018, fue del 100 % ubicando el indicador en un rango satisfactorio dado q esta actividad se orientó al desarrollo de actividades para  tres de los cuatro ejes definidos por el decreto 1078 de 2015 TIC PARA SERVICIOS, TIC PARA LA GESTIÓN Y TIC PARA GOBIERNO ABIERTO, actividades que fueron registradas en el plan de trabajo y cumplidas en su totalidad,  Las actividades del plan se encuentran alineadas al  Decreto 1008 sobre Política Digital, decreto que reorganiza los ejes del Decreto 1078 conteniendolos en dos ejes:  TIC para el ESTADO y TIC para la SOCIEDAD.
A continuación se relacionan las acciones ejecutadas durante el período octubre a diciembre  de 2018:
TIC PARA GOBIERNO ABIERTO. Se definieron 7 actividades. Los avances para este periodo de reporte son las siguientes actividades:
- Identificación y publicación de un nuevo conjunto de datos abiertos  "Reporte de DPC de septiembre a noviembre de 2018" el cual tiene como fuente primaria el Informe que  genera la Dirección de Apoyo al Despacho- Centro de Atención al Ciudadano.  Se realizó el analisis correspondiente a los datos que  lo onforman y se pasó a revisión por parte del CAC. (2,08)  
- Monitoreo a los datos abiertos publicados en la plataforma datosabiertos.bogota.gov.co y se elaboró el informe correspondiente al mes de diciembre.  (1,38)
- Promoción a través de un banner en el portal web institucional de los datos abiertos de la CB. El banner se mantuvo durante la vigencia 2018. (4,16).
- Monitoreo de las herramientas CHAT y FORO encontrándolas  operantes duarante el período de reporte (1,04).
TIC PARA SERVICIOS. Se definieron tres (3) actividades. El en el mes de diciembre se desarrollo un APP para móvil para que la ciudadanía puedan consultar  peticiones, quejas, reclamos y denuncias  que fueron. (4,16%)
TIC PARA LA GESTIÓN. Se tienen definidas 14 actividades y se realizaron las siguientes actividades:.
-Actualización  del PETIC 2016-2020  a la versión 4.0. (4,16%)
- Ejecución del proyecto de inversión 1194 para la vigencia 2018. (4.16%)
- Mantenimiento preventivo a los equipos de cómputo de la CB. (4.16%)
- Medición del nivel de satisfacción con la Mesa de servicios  (2,08%)
- Desarrollo de capacitación en Mesa de Servicios (17 de octubre de 2018) y Seguridad de la información - Instrumentos de gestión  de información" (02 y 09 de noviembre . ( lo menos cuatro jornadas de capacitación en el uso de TIC en la Contraloría de Bogotá. (1,08%)
- Medición de resultados de uso y apropiación (4,16%). Se aplicó cuestionario a algunos participantes de las jornadas de capacitación para conocer que tanto éstas jornadas han facilitado las labores de los participantes. (4.16%).
El avance en este trimestre fue del 32,62%, para un total del 100% en la vigencia 2018, ubicándose en un rango de calificación SATISFACTORIO.
Seguimiento septiembre/2018: El reporte del indicador de esta actividad es de periodicidad semestral,  por lo tanto no se reportan datos para este periodo, sin embargo, a continuación se relaciona el avance de las actividades para cada uno de los ejes temáticos ejecutadas en el trimestre julio - septiembre:
TIC PARA GOBIERNO ABIERTO. Se tienen definidas 7 actividades y se  realizaron las siguientes actividades:
- Se identificó un conjunto de datos abiertos el cual tiene como fuente primaria el Informe que  genera la Dirección de Apoyo al Despacho- Centro de Atención al Ciudadano.  Se realizó el analisis correspondiente a los datos que  lo onforman y se pasó a revisión por parte del CAC. (2,08)  
- Se realizó el monitoreo a los datos abiertos publicados en la plataforma datosabiertos.bogota.gov.co y se elaboró el informe correspondiente.  (1,38)
- Se monitorearon las herramientas CHAT y FORO las cuales se encontraron operantes para cuando la entidad las requiera.  (1,04) Aicionalmente se dictó capacitación a funcionarios de la Dirección de Apoyo a al Despacho y Dirección de Participación Ciudadana sobre la administración y manejo de las herramientas. (4,16)
- Se definieron los factores de accesibilidad  y el plan de trabajo para su implementación. Acta del 30 de mayo de 2018.  En este eje el avance es de 0%.
TIC PARA SERVICIOS. Se tienen definidas tres (3) actividades. Se realizó la publicación de dos banner de promoción de los factores de accesibilidad uno dirigido al Portal web institucional y otropor ecard al interior de la entidad.  (2,76).
TIC PARA LA GESTIÓN. Se tienen definidas 14 actividades y se realizaron las siguientes actividades:.
- Dentro del proyecto de Arquitectura Empresarial, la Dirección de TIC, aplicó las siguientes encuestas: Encuesta de la herramienta IT4 + sobre  dominio información y estrategia  (4.16) - Encuesta No. 2 de la herramienta IT4 + sobre  dominio sistemas de información (4,16).
-  A través de un banner en la intranet y una ecard al interior de la entidad se promovió con la calificación del servicio de Mesa de servicios. (4.16)
- Se realizó la medición  del nivel de satisfacción de los usuarios con el servicio de Mesa de servicios.
- Obtener la aprobación del acto administrativo   que adopta la estrategia de Cero papel  (4.16)
Seguimiento a junio/2018: En reunión del 30 de mayo de 2018, la Dirección de TIC revisó y aprobó los planes de trabajo para la ejecución de esta actividad, estabelciendo las actividades para cada eje temático, asi: TIC para Servicios: Se definieron 3 actividades.TIC para la Gestión:  Se definieron 14 actividaes.  
TIC para Gobierno Abierto: Se definieron 7 actividades.Cada actividad tiene un valor de 4.16% sobre el total de actividades del proyecto. 
Durante el primer semestre se han ejecutado 6 actividades en su totalidad de las 24 programadas logrando un 25% de ejecución, lo que representa un 83,33% de la meta establecida para el periodo, ubicándose en un rango de calificación ACEPTABLE.  Sin embargo, hay actividades que presentan un avance parcial de ejecución  en este periodo y que al totalizarlas con las actividades ya ejecutadas, representan un 31,645% de ejecuón total del proyecto.
TIC PARA SERVICIOS
Se definieron los factores de accesibilidad  y el plan de trabajo para su implementación. Acta del 30 de mayo de 2018.  En este eje el avance es de 0%.
TIC PARA GOBIERNO ABIERTO
- Atención de las  solicitudes de publicación de información de las diferentes dependencias y mantuvo operativo el link de transparencia. 
- Se creó el espacio virtual para datos abiertos de la CB en portal web datosabiertos.bogota.gov.co 4.16% 
- Publicó los datos abiertos sobre instrumentos de gestión de información. 4.16%
- Mediante memorando No. 3-2018- 16532 del 26 de junio de 2018, se solicitó a la Dirección de Apoyo al Despacho la colaboración en la identificación de datos abiertos en su dependencia.
- Realizó el informe sobre el monitoreo del estado de los datos abiertos de la CB publicados en el portal web correspondiente. 1.38%
- Elaboró el informe  del segundo trimestre del estado técnico de las herramientas CHAT y FORO. 2.08%
TIC PARA LA GESTIÓN
- Aplicación de  encuesta No. 1 de la herramienta IT4 + sobre  dominio estrategia a los directivos de la CB. 4.16%
- Se actualizó el CATALOGO DE SERVICIOS DE TI y se envío a la ALTA CONSEJERÍA DE LAS TIC mediante correo electrónico en el mes de junio.  4.16%
- Se renovó la licencia de software ARANDA para la mesa de servicios mediante contrato No. 383 de 2017. 4.16%.
- Se realizaron dos jornadas de capacitación en el uso de TIC y seguridad de la información los días 02 de mayo y junio 27 de 2018. La convocatoria se hizo mediante memorandos No. 3-2018-11555 y 3-2018-16192. Asi mismos se realizó la capacitación en el aplicativo SIGESPRO el día 26 de junio con la participación de 20 funcionarios. El avance en esta actividad fue del 3.225%.
- Automatización de las hojas de vida de los equipos de la entidad. 4.16%</t>
  </si>
  <si>
    <t xml:space="preserve">Seguimiento diciembre /2018:  A diciembre 31 de 2018 la Meta1 del proyecto de inversión 1194 "Fortalecimiento de la Infraestructura de Tecnologías de la Información y las Comunicaciones de la Contraloría de Bogotá D.C.", tiene asignado un presupuesto de $1.175.410.852 para la ejecución de 11 puntos de inversión, de los cuales se ejecutaron el 99,24% de los recursos económicos es decir, $1.166.515.327. 
En cuanto a los puntos de inversión a diciembre 31 se han ejecutado once (11) de los once (11) programados, correspondiente al 100% de los puntos de inversión.
El indicador para esta actividad es del 99,24%, ubicándose en un rango de rango de calificación SATISFACTORIO
Seguimiento Septiembre/2018: El reporte del indicador de esta actividad es de periodicidad anual, por lo tanto no se reportan datos para este periodo.
La Dirección de TIC viene adelantando la ejecución de la meta 1 del proyecto de inversión de acuerdo a lo programado y aprobado por la junta de compras. A la fecha para esta meta se tiene asignado un presupuesto de $1.149.939.097, de los cuales se ha ejecutado $ 753.113.350 correspondiente al 65,5%. La solicitudes de contratación con las cuales se permite la ejecución total del presupuesto ya han sido radicado ante la Subdirección de Contratación para su trámite.
 La meta1 del proyecto de inversión 1194 "Fortalecimiento de la Infraestructura de Tecnologias de la Información y las Comunicaciones de la Contraloria de Bogotá D.C.", tiene asignado un presupuesto de $ 1.216.439.097 para la ejecución de 8 puntos de inversión, de los cuales se ha ejecutado el 4,03% correspondiente a $49.000.000. Teniendo en cuenta la ley de garantías electorales, en este periodo se priorizó la contratación de servicos que permitieran garantizar el servicio, soporte y mantenimiento de la plataforma tecnológica de la Entidad y el apoyo de actividades propias de la Dirección de TIC. Actualmente ya se ha dado trámite ante la Subdirección de Contratación de la gran mayoria de las solicitudes de contratación.
El indicador de esta actividad es de periodicidad anual, por lo tanto no se reportan datos.
</t>
  </si>
  <si>
    <t xml:space="preserve"> A diciembre 31 de 2018 la meta 2 del proyecto de inversión 1194 "Fortalecimiento de la Infraestructura de Tecnologías de la Información y las Comunicaciones de la Contraloría de Bogotá D.C.", tiene asignado un presupuesto de $ 2.099.171.905 para la ejecución de 35 puntos de inversión, de los cuales se ejecutaron el 99,85% de los recursos económicos, es decir $2.096.065.423.  
En cuanto a los puntos de inversión, a 31 de diciembre se ejecutaron treinta y cinco (35) de los treinta y cinco (35) programados, es decir el 100% de los puntos de inversión.
El índicador para esta actividad es del 99,85%, ubicándose en un rango de calificación SATISFACTORIO.
Seguimiento Septiembre/2018: El reporte del indicador de esta actividad es de periodicidad anual, por lo tanto no se reportan datos para este periodo.
La Dirección de TIC viene adelantando la ejecución de la meta 2 del proyecto de inversión de acuerdo a lo programado y aprobado por la junta de compras. A la fecha para esta meta se tiene asignado un presupuesto de $ 2.161.060.903, de los cuales se ha ejecutado $ 940.361.559 correspondiente al 43,5%. La solicitudes de contratación con las cuales se permite la ejecución total del presupuesto ya han sido radicado ante la Subdirección de Contratación para su trámite.
Seguimiento junio/2018: La meta 2 del proyecto de inversión 1194 "Fortalecimiento de la Infraestructura de Tecnologias de la Información y las Comunicaciones de la Contraloria de Bogotá D.C.", tiene asignado un presupuesto de $ 3.259.560.903 para la ejecución de 23 puntos de inversión, de los cuales se ha ejecutado el 13,32% correspondiente a $434.211.583. Teniendo en cuenta la ley de garantías electorales, en este periodo se priorizó la contratación de servicos que permitieran garantizar el servicio, soporte y mantenimiento de la plataforma tecnológica de la Entidad y el apoyo de actividades propias de la Dirección de TIC. Actualmente ya se ha dado trámite ante la Subdirección de Contratación de la gran mayoria de las solicitudes de contratación.
El indicador de esta actividad es de periodicidad anual, por lo tanto no se reportan datos.
</t>
  </si>
  <si>
    <t xml:space="preserve"> El nivel de cumplimiento en la elaboración de la revista "Bogotá Económica" es SATISFACTORIO. En Comité de Publicaciones se evaluó el contenido y tema central de la revista Bogotá Económica Edición N°.16. "El Horizonte de la Planificación en Bogotá" que presenta el marco general de la planificación de la ciudad, ad portas de formular un nuevo Plan de Ordenamiento Territorial-POT. Como insumo para el desarrollo de esta edición, los servidores de la Subdirección de Evaluación de Políticas Públicas presentaron siete (7) informes ejecutivos para ser evaluados, de conformidad con la actividad plasmada en los Planes Detallados de Estudios tanto obligatorios como estructurales. </t>
  </si>
  <si>
    <t>La cobertura en la vigilancia y control a la gestión fiscal del D.C. fue del 100% que comparado con el acumulado de las metas de los cuatro trimestres (100%), alcanza un cumplimiento del 100%, ubicándose en rango satisfactorio, reflejado en que se esperaba auditar 96 sujetos de control y se auditaron 96.
Es pertinente indicar que en Enero de 2018 culminaron auditorías del PAD 2017, en las cuales se auditaron 65 sujetos de vigilancia.</t>
  </si>
  <si>
    <t xml:space="preserve">
El nivel de cumplimiento de las actividades de pedagogía social formativa e ilustrativa es SATISFACTORIO. Durante la vigencia se desarrollaron 251 actividades de formación así: Talleres 167, Piezas comunicativas 31, Jornada de formación 26, Foros y Paneles 15, Conversatorios 8 y ConfeAG11:AG12rencias 4. De las 251 actividades programadas, 141 se realizaron entre el tercer y cuarto trimestre de la vigencia.</t>
  </si>
  <si>
    <t>El nivel de cumplimiento de campañas de comunicación con componente interno y externo es SATISFACTORIO.  De las seis (6) campañas programadas se realizaron seis (6), dando cumplimiento a lo programado para la vigencia así: Campaña Comunícate dio a conocer (212) publicaciones en Noticontrol; (1.032) E-card; y (144) videos en Video Wall. Campaña Identifícate promueve el sentido de pertenencia a través del personsaje Imprudencio Malaleche con el tema del Carné y Chaqueta Institucional. Campaña Una Contraloría aliada con...se diseñó,  construyó y posicionó la marca digital (Twitter, Facebook, Instagram y Yotube), se adelantó por Noticontrol, pantalla de video wall y Ecard. Campaña Manual de Identidad Institucional promocionó el uso y consulta de esta herramienta comunicacional. Campaña Conociendo Nuestra Entidad actualizó permanentemente sobre cambios a nivel directivo y el perfil de los mismos en la página WEB; Por último, la Campaña Promoción Externa incluyó Free Press, Chaquetas Institucionales, Video Institucional , Noticontrol TV, Pauta Publicitaria, Mensajes Institucionales, Eventos Institucionales y Redes Sociales.</t>
  </si>
  <si>
    <t xml:space="preserve"> El nivel de  cumplimiento en el indicador Decisiones Ejecutoriadas en PRF activos 2013 fue satisfactorio al obtener un de 86% en el resultado el indicador anual y un 100% en el comparativo con la meta  anual, ubicándose en rango Satisfactorio.  dado que  se emitieron 163 decisiones de las 168 programadas para las dos dependencias de las cuales 161 son de la SPRF y 2 de la DRFJC, con un total de 145 decisiones positivas de las 168 decisiones programadas descontando los 18 procesos de responsabilidad fiscal con auto de prescripción ejecutoriado de la vigencia 2013. (Metas Reformuladas)</t>
  </si>
  <si>
    <t xml:space="preserve">  El nivel de  cumplimiento en el indicador Recaudo PJC fue satisfactorio al obtener un de 110% en el resultado el indicador anual y un 104% en el comparativo con la meta  anual, dado que  Resultado satisfactorio al obtener 110% en el acumulado anual, dado que se recaudaron $4,931,618,458 de los $4,500,000,000 programados sobrepasando la meta establecida.
 (Meta Reformulada):</t>
  </si>
  <si>
    <t xml:space="preserve"> El nivel de  cumplimiento en el indicador Decisiones PRF fue satisfactorio al obtener un de 110% en el resultado el indicador anual y un 110% en el comparativo con la meta  anual, 
dado que  se emitieron 463 decisiones de las 420 programadas para las dos dependencias, 462 la SPRF y 1 en la  DRFJC. (Meta Reformulada)
</t>
  </si>
  <si>
    <t>Emitir  un boletín trimestral en materia de políticas del régimen disciplinario con el fin de orientar a los Servidores Públicos de la Contraloría de Bogotá,  para   generar consciencia y prevenir acciones disciplinables.</t>
  </si>
  <si>
    <t xml:space="preserve">
El nivel de  avance logrado durante el tercer trimestre de 2018, en la ejecución de las actividades para Implementar el Código de Integridad en la Contraloria de Bogotá D. C., corresponde al 80%, que comparado con la meta del trimestre (75%) equivale al 94% de ejecución para un cumplimiento acumulado del 100% para la vigencia; ubicando la actividad en rango SATISFACTORIO.
Dado que la Subdireccion de Capacitacion y Cooperacion Tecnica elaboró la Resolución por la cual se conformó el equipo de Gestores de Integridad de la Contraloría; armonizó el Código de Ética de la entidad y el Código de Integridad y lo presentó para aprobación en el Comité Directivo del mes de noviembre, realizó la solicitud de modificación del Plan Estratégico Institucional 2016-2020; socializó el Código de Integridad en el Comité Directivo del 3 de diciembre de 2018 y efectuó el Lanzamiento del Código de Integridad a través de diferentes campañas en cada una de las dependencias, lo publicó en la Intranet de la Contraloria de Bogotá y aplicó una encuesta que midió el grado de apropiación de los valores del Código de Integridad.</t>
  </si>
  <si>
    <t>El nivel de avance en la ejecución de las actividades de sensibilización del enfoque hacia la prevención fue del 100%, que comparado con el acumulado de los tres (3) trimestres (100%) alcanza un cumplimiento del 104% (Satisfactorio) y frente a la meta anual, registra un avance del 104%, ya que de las 28 actividades de sensibilización programadas se adelantaron 17 en el primer trimestre, 9 en el segundo, 7 en el tercero y 5 en el cuarto trimestre. Las actividades desarrolladas entre octubre y diciembre fueron: Un Boletín (1) "Autocontrolando" y 4Tips:
 Autocontrol para vivir mejor.
 Autocontrol es... (1)
 Autocontrol es... (2)
 Miércoles de Autocontrol</t>
  </si>
  <si>
    <t xml:space="preserve">El nivel de cumplimiento de la implementacion del sistema integrado de conservacion fue del 100% dado que durante el año  Se ejecutaron las dos actividades programadas en el nuevo plan de trabajo para la vigencia.
lo anterior Teniendo en cuenta que durante los meses de agosto y septiembre se ajustó el Programa de Gestión Documental - PGD, actividad desarrolladas con la incorporación de la archivista de la Entidad y el acompañamiento de la Dirección Distrital de Archivo; se evidenció la necesidad de ajustar el plan de trabajo para implementar el Sistema Integrado de Conservación, dada la importancia y dimensión que tiene el tema. De acuerdo con lo mencionado anteriormente para la presente vigencia se establecieron únicamente 2 actividades y 16 para la vigencia 2019; es de aclarar que algunas de las actividades reportadas a junio contribuyen al cumplimiento de las actividades previstas para la vigencia 2019., dando cumplimiento a la primera actividad del nuevo plan de trabajo, relacionada con "revisión técnica y normativa para la implementación del Sistema Integrado de Conservación - SIC.
De acuerdo a esto, en este trimestre se ejecutó 1 de las 2 actividades programadas en el Plan de Trabajo establecido, el Archivo de Bogotá nos acompañó en el proceso, nos socializaron el modelo del SIC el día 8-Oct-2018 y posteriormente con ellos mismos, la Dirección de Planeación, TIC, Dirección Administrativa y Sd de Servicios Generales, se realizó el Diagnóstico Integral para la formulación del SIC el día 18-Dic-2018.
</t>
  </si>
  <si>
    <t>El el nivel de cumplimiento en el reporte de los Estados Financieros fue del 100%,   ubicando el indicador en un rango de calificación SATISFACTORIO, dado que se cumplio con el reporte de la información de los estados contables programados, así:
En el mes de enero de 2018 se realizó el respectivo reporte de los Estados Financieros con fecha de corte 31 de diciembre de 2017, en el mes de abril con fecha de corte 31 de marzo de 2018, en el mes de julio, con fecha de corte 30 de Junio de 2018 y en el mes de octubre de 2018 con fecha de corte 30 de septiembre de 2018..
Es importante señalar que la fecha de reporte de los Estados Financieros con fecha de corte 31 de diciembre de 2018 se realiza en el mes de enero de 2018.</t>
  </si>
  <si>
    <t xml:space="preserve">El nivel de cumplimiento en el seguimiento a la ejecución del PAC  fue del 95%,  ubicando el indicador en un rango de calificación SATISFACTORIO, dado que el valor de ejecución del PAC fue de $140.387.899.223 del total  programado para la Unidad Ejecutora 01 de $148.103.486.000. </t>
  </si>
  <si>
    <t xml:space="preserve">El nivel de cumplimiento en el seguimiento a la ejecución Presupuestal fue del 99.58%, ubicando el indicador en un rango de calificación SATISFACTORIO, dado que el valor de ejecución fue de $147.480.926.212 del total del presupuesto asignado para la Unidad Ejecutora 01 de $148.103.486.000. </t>
  </si>
  <si>
    <t xml:space="preserve">
El nivel de avance de las actividades de formación encaminadas al mejoramiento de las competencias laborales de los Servidores Públicos de la Contraloría de Bogotá D. C., corresponde al 46 %, que comparado con el acumulado de la metas trimestrales (110%), alcanza un cumplimiento del 110%; ubicando la actividad en rango SATISFACTORIO, dado que la Subdirección de Capacitación y Cooperación Técnica, realizó 46 actividades de formación finalizadas durante el cuarto trimestre de 2018 de las cuales 17 corresponden a actividades programadas y 29 por necesidades del servicio, para un consolidado total de 110 acciones de formación finalizadas en cumplimiento de las acciones programadas en el PIC.
</t>
  </si>
  <si>
    <t xml:space="preserve">Sgto. Dic/2018. El nivel de cumplimiento en el Desarrollo de estrategias para fortalecer el Sistema Integrado de Gestión – SIG en la Contraloría de Bogotá D.C. fue del 100%, ubicandose en rango satisfactorio,  dado que el Presupuesto programaddo para la Meta 1 del proyecto de inversion  fue  ejecutado en su totalidad y equivale a $229.565.101. 
 L a Contraloría de Bogotá D.C. logró el 100% del cumplimiento de la magnitud programada para la vigencia 2018, dado que el ente certificador SGS COLOMBIA S.A.S, otorgó el certificado No. CO12/4569, bajo los parámetros de la Norma Técnica NTC ISO 9001:2015, con el cual se confirma que el Sistema de Gestión de la Calidad de la entidad, cumple con los requisitos establecidos en la norma técnica, lo que  corresponde  al producto programado para la vigencia de acuerdo al 
cronograma establecido con las siguientes fases y actividades:
FASE 1 Auditoria de verificación.
FASE 2 Auditoria cierre de brechas 
FASE 3  Auditoria de recertificaion 
ACTIVIDADES : Sencibilizacion al proceso de transicion- Apoyo tecnico profesional.  
Es de anotar queen el ultimo trimestre el denominador fue ajustado de acuerdo a lo aprobado  en  junta de compras y licitaciones No 18 realizada el dia 20-11-2018. </t>
  </si>
  <si>
    <t xml:space="preserve">El nivel de cumplimiento de la emisión de publicaciones que contengan el resultado de las diferentes actividades de la Contraloría de Bogotá D.C., para el apoyo técnico del control político que realiza el Concejo de Bogotá. es SATISFACTORIO. De los tres (3) boletines programados se emitieron tres (3) boletines, dando cumplimiento a lo programado para la vigencia. Los boletines publicados hacen mención a los trámites ante el Concejo de Bogotá durante los Periodos Nov-Dic 2017 y Ene 2018; Feb-Mar-Abr 2018; y Mayo-Jun-Jul 2018.
</t>
  </si>
  <si>
    <r>
      <t xml:space="preserve"> El nivel de cumplimiento en la medición del grado de  percepción de los periodistas es SATISFACTORIO, de acuerdo al seguimiento con corte a Junio 2018 los resultados del Informe  Medición Satisfacción Cliente Vigencia 2017, se realizó y socializó mediante el memorando N° 3-2018-12586, proceso N° 1004989 de 10/05/2018, la encuesta fue aplicada a 18 periodistas, donde 16  de ellos tuvieron una percepción positiva sobre el servicio al cliente prestado por la Contraloría de Bogotá D.C., lo cual equivale al 89%. 
</t>
    </r>
    <r>
      <rPr>
        <b/>
        <sz val="10"/>
        <rFont val="Arial"/>
        <family val="2"/>
      </rPr>
      <t/>
    </r>
  </si>
  <si>
    <t xml:space="preserve">
El nivel de  avance en las actividades previstas en la etapa preliminar del cronograma del plan de trabajo diseñado para la modificación del Manual de Funciones, fue del 75%, que comparado con el resultado acumulado con respecto a la meta corresponde al 100%; ubicando la actividad en rango SATISFACTORIO, dado que  la Subdirección de Carrera ejecutó  las actividades programadas en el cronograma establecido, consistentes en la entrega de fichas de empleos del manual para revision por parte de las dependencias mediante correo electrónico enviado el 23 de octubre de 2018 a cada dirección y la  organización de la información, devuelta por las mismas durante los meses de noviembre y diciembre, en un documento compilado. 
</t>
  </si>
  <si>
    <t xml:space="preserve">
El nivel de avance  en ejecución de las actividades durante al tercer trimestre de 2018, para consolidar los datos sobre temas relacionados con ausentismo en una base de datos transversal a toda la dependencia, corresponde al 25%, que comparado con el acumulado de las metas trimestrales (100%), alcanza un cumplimineto del 100%,  ubicando la actividad en rango SATISFACTORIO, dado que la Subdirección de Gestión del Talento Humano, implemento el uso del aplicativo “ALISTA”, de la ARL POSITIVA, el cual a la fecha queda en funcionamieto pleno como herramienta de la Subdirección.</t>
  </si>
  <si>
    <t xml:space="preserve">
El nivel de avance de las actividades correspondiente al tercer trimestre de 2018, para sensibilizar a los Servidores Públicos de la entidad mediante escritos, comunicados y/o  elementos informativos sobre temas relacionados con situaciones administrativas laborales, a efecto de lograr mayor efectividad en la Administración del Talento, corresponde al 25%, que comparado con el acumulado de las metas trimestrales (100%), alcanza un cumplimneto del 100%, ubicando la actividad en rango SATISFACTORIO, dado que la Subdirección de Gestión del Talento Humano, emitió ocho (8) elementos informativos sobre situaciones administrativas laborales, tales como: E-cards sobre temas de vacaciones, cesantias, doble asesoria y cronogramas de cierre de vigencia.</t>
  </si>
  <si>
    <t xml:space="preserve">
El nivel de  avance de la actividad relacionada con la publicación de boletines en materia de políticas del régimen disciplinario fue del 25%, que comparado con el acumulado de las metas trimestrales (100%), registra un cumplimiento del 100%,  ubicando la actividad en rango SATISFACTORIO, dado que la Oficina de Asuntos Disciplinarios emitió el Boletín No. 4 de 2018, titulado “Derechos y deberes del servidor público”  remitido a la Dirección de las TIC mediante radicado No. 3-2018-35276 para su publicación. Se puede ubicar en el link: http://www.contraloriabogota.gov.co/boletines-asuntos-disciplinarios. 
</t>
  </si>
  <si>
    <t xml:space="preserve">
El nivel de avance  acumulado de actividades de sensibilización, sobre los sistemas de evaluación del desempeño laboral fue del 25%, que comparado con el acumulado de las metas trimestrales (100%), alcanza un cumplimineo del 100%, ubicando la actividad en rango SATISFACTORIO.
Dado que la Subdirección de Carrera ejecutó  la estrategia de sensibilización No. 8 que consistió en invitar a evaluado y evaluadores a realizar la valoración de los Acuerdos de Gestión de los Gerentes Públicos de la entidad, a través de la publicación de una nota en el wallpaper, la cual se pudo visibilizar en todos los equipos de computo de la entidad desde el día 03 de diciembre de 2018.
</t>
  </si>
  <si>
    <t xml:space="preserve">
El nivel de avance logrado durante el cuarto trimestre, en la ejecución de actividades relacionadas con la realización de jornadas de sensibilización en temas de clima laboral en desarrollo del Programa de Bienestar Social, corresponde al 110%, que comparado con la meta del trimestre (50%) equivale al 120% de ejecución para un cumplimiento acumulado del 120% para la vigencia; ubicando la actividad en rango SATISFACTORIO. 
Dado que la Subdirección de Bienestar Social, suscribió el contrato No.579101 del 2018 con la firma PRIME BUSINESS S.A.S.,  cuyo objeto es: "Contratar la prestación de servicios para el desarrollo de seis (6) jornadas de intervención en clima organizacional y resolución de conflictos, basadas en coaching grupal así como en aprendizaje experiencial, con el fin de proporcionar herramientas a los servidores(as), para lograr mejores resultados individuales y en equipo"; el contrato se ejecutó realizando las jornadas los días 19, 20, 22 y 23 de noviembre de la presente vigencia en el Club La Colina de Colsubsidio y en el Club FAC a 246 servidores (as), al igual que se realizó el taller de felicidad en el trabajo a 25 servidores(as) y seis (6) sesiones de coaching individual a seis servidores(as).</t>
  </si>
  <si>
    <t xml:space="preserve"> El nivel de cumplimiento de la emisión de reportes sobre las causas más frecuentes de los derechos de petición tramitados por las áreas misionales de la entidad es SATISFACTORIO. De los tres (3) reportes programados se emitieron tres (3) reportes relacionados con el trámite de DPC de enero a diciembre de 2018, dando cumplimiento a a lo programado para la vigencia.</t>
  </si>
  <si>
    <t>El nivel de cumplimiento en presentar a la dirección de TICS una propuesta, para que a través de SIVICOF permita administrar, capturar, procesar, consolidar y reportar, (entre otras funciones), las cifras estadísticas, presupuestales y financieras del Distrito Capital es SATISFACTORIO. La propuesta realizada por la Subdirección de Estadísticas y Análisis Presupuestal y Financieros se comunicó a la Dirección de TIC mediante Memorando N° 3-2018-26668 de 28/09/2018, para su elaboración se tomo como base las inconsistencias encontradas en la información que los sujetos de control reportan en el SIVICOF, las reuniones adelantadas con las Direcciones de Planeación y Tecnologías de la Información, y los nuevos aplicativos que proyecta establecer el Distrito Capital para la información presupuestal y financiera.</t>
  </si>
  <si>
    <t>El indicador es de periodicidad anual, se alcanzó un cumplimiento del 100% a 31 de diciembre de 2018, al terminar 222 auditorías (85 de Regularidad, 112 de Desempeño y 25 Visitas Fiscales) de 222 programadas en el PAD 2018. El resultado comparado con la meta del 100% tiene un resultado satisfactorio al ejecutar la totalidad de las actuaciones programadas.</t>
  </si>
  <si>
    <t xml:space="preserve">
El nivel de satisfacción del cliente interno en la provisión de servicios de transporte acumulado de la vigencia fue del 93%. El cual con relación a la meta propuesta del 90% programada para la vigrencia 2018 es de 101%,  lo que ubica el indicador en un rango de calificación SATISFACTORIO.
Para la vigencia se aplicaron 89 encuestas, de las cuales 83 dieron como resultado un nivel de  satisfacción del cliente interno en la provisión del servicio de transporte, que equivalen al 93%.</t>
  </si>
  <si>
    <t xml:space="preserve"> El Nivel de cumplimiento en la atención de los requerimientos presentados por los usuarios de las dependencias de la entidad y sujetos de control cuando aplique, en lo referente a sistemas de información y equipos informáticos fue del  112% dado que Durante el cuarto trimestre  se registraron en la Mesa de Servicios, un total de 1413 casos para los Niveles 1, 2 y 3 correspondientes a Soporte de aplicaciones y equipos informáticos. De los 1413 casos registrados, 1249 se solucionaron dentro de los tiempos establecidos, esto es el 88%, superior al valor establecido para la meta del trimestre de un 80%. 
y durante toda  la vigencia 2018,  se recibieron en total 4870 casos de los cuales 4351 se atendieron dentro de los ANS establecidos, la meta para esta actividad es del 140% obteniendo como resultado final de la vigencia un rango de calificación  SATISFACTORIO.</t>
  </si>
  <si>
    <t>El nivel de satisfacción del cliente interno frente  a la provision del servicio de aseo y cafeteria en el cuarto trimestre ue de 95%  dado que se realizaron 37 encuentas de  las cuales 35 califican como satisfactorio  la prestación del servicio.
El nivel de satisfaccion del cliente interno acumulado fue de 87 % dado que  Para la vigencia se aplicaron 171 encuenstas, de las cuales 149 arrojaron  una calificacion satisfactoria, que comparado con la meta anual del 90 % arroja un resultado del 97% ubicando el indicador en un rango SATISFACTORIO.</t>
  </si>
  <si>
    <t xml:space="preserve">El cumplimiento en el traslado de hallazgos fiscales a la DRFJC generados durante la vigencia fue del 93% que comparado con la meta con corte al cuarto trimestre (100%), alcanza un cumplimiento del 93%, ubicándose en rango Satisfactorio, reflejado en que se esperaba trasladar 403  hallazgos de los 403 registrados en los informes de auditoría comunicados en la vigencia 2018 del PAD 2018 y se han trasladado 376  a la fecha de corte y seguimiento, los restantes se trasladaran en la vigencia 2019 de conformidad con los terminos establecidos.
Es pertinente indicar que de las auditorias del PAD-2017 terminadas en enero de 2018 de informes comunicados en el mismo mes, se trasladaron 23 hallazgos fiscales a Responsabilidad Fiscal.
</t>
  </si>
  <si>
    <t>N° de Procesos con Medidas Cautelares Decretadas * 100 / N° de Procesos con Información Patrimonial Positiva, que No Cuentan con Póliza, el Amparo No está Vigente o No es Suficiente.</t>
  </si>
  <si>
    <t>Nº de Consultas y Recursos Resueltos * 100 / Nº de Consultas y Recursos Recibidos 1 mes antes</t>
  </si>
  <si>
    <t>Estudiar los Hallazgos Fiscales (HF) y/o Indagaciones Preliminares (IP)</t>
  </si>
  <si>
    <t>Estudio de HF e IP - DRFJC</t>
  </si>
  <si>
    <t>Conocer el resultado del estudio realizado a los HF e IP por parte de la DRFJC</t>
  </si>
  <si>
    <t xml:space="preserve">Cantidad de memorandos enviados para aperturar procesos de responsabilidad fiscal más los memorandos de devolución de hallazgos e indagaciones preliminares, cualquiera sea su vigencia * 100/ Inventario total de hallazgos fiscales e indagaciones preliminares radicados con anterioridad al 30 de noviembre de 2018, cualquiera sea su vigencia.  </t>
  </si>
  <si>
    <t>Estudio de HF e IP - SPRF</t>
  </si>
  <si>
    <t>Conocer el resultado del estudio realizado a los HF e IP por parte de la SPRF</t>
  </si>
  <si>
    <t>Cantidad de autos de apertura o autos de apertura e imputación del proceso  de responsabilidad fiscal más el número de memorandos de devolución de hallazgos e indagaciones preliminares, cualquiera sea su vigencia*100 / Inventario total de hallazgos fiscales e indagaciones preliminares radicados con anterioridad al  30 de noviembre de 2018, cualquiera sea su vigencia.</t>
  </si>
  <si>
    <t>Proferir decisión ejecutoriada a los 168 PRF activos de 2013, para evitar su prescripción (mientras sea legalmente posible).</t>
  </si>
  <si>
    <r>
      <t xml:space="preserve">N° PRF 2013 con Decisión Ejecutoriada (Archivo, Cesación por Pago, Fallos Con y Fallo Sin) </t>
    </r>
    <r>
      <rPr>
        <b/>
        <sz val="9"/>
        <rFont val="Cambria"/>
        <family val="2"/>
        <scheme val="major"/>
      </rPr>
      <t>-</t>
    </r>
    <r>
      <rPr>
        <sz val="9"/>
        <rFont val="Cambria"/>
        <family val="2"/>
        <scheme val="major"/>
      </rPr>
      <t xml:space="preserve"> N° PRF 2013 Prescritos * 100 / 168 PRF Activos 2013</t>
    </r>
  </si>
  <si>
    <t>Proferir 420 decisiones en los PRF (Ley 610 de 2000 y 1474 de 2011)</t>
  </si>
  <si>
    <t>N° Decisiones Proferidas en los PRF (Imputaciones, Archivo, Cesación por Pago, Fallos con y Fallos Sin) * 100 / 420 Decisiones Programadas</t>
  </si>
  <si>
    <t>Cuantía Recaudada * 100 / Cuantía Proyectada a Recaudar ($ 4.500.000.000)</t>
  </si>
  <si>
    <r>
      <t>Nº PJC con Impulso (autos que avocan conocimiento y</t>
    </r>
    <r>
      <rPr>
        <sz val="9"/>
        <rFont val="Cambria"/>
        <family val="2"/>
        <scheme val="major"/>
      </rPr>
      <t xml:space="preserve"> autos de mandamientos de pago) * 100 / N° de PJC Activos</t>
    </r>
  </si>
  <si>
    <t>N° de Títulos y Consignaciones Ordenados Trasladar y Endosar a las Entidades Afectadas * 100 / N° Títulos o Consignaciones Recibidos en el Proceso Coactivo</t>
  </si>
  <si>
    <t>1. Fecha de aprobación y/o modificación:Noviembre de 2018</t>
  </si>
  <si>
    <t>Desarrollar 190 actividades de  pedagogía social formativa e ilustrativa.</t>
  </si>
  <si>
    <t>Desarrollar 656 actividades de control social en las localidades como: instrumentos de interacción (audiencia pública, mesa de trabajo ciudadana, inspecciones a terreno  y revisión de contratos) y mecanismos de control social a la gestión pública (auditoría social, comité de control social, veeduría ciudadana, redes sociales y contraloría estudiantil entre otros).</t>
  </si>
  <si>
    <t>Revisar y actualizar la Fase de Planificación de SGSI de la CB, conforme a lo establecido en la Nueva Política de Gobierno Digital, definida mediante el Decreto 1008 de 2018</t>
  </si>
  <si>
    <t>Nivel de avance en las actividades programadas en el Plan de Trabajo establecido para revisar y actualizar la Fase de planificación de SGSI, teniendo en cuenta el nuevo alcance.</t>
  </si>
  <si>
    <t>Medir el nivel de avance en las actividades programadas en el Plan de Trabajo establecido para revisar y actualizar la fase de planificación del Subsistema de Gestión de  Seguridad y Privacidad de la Información.</t>
  </si>
  <si>
    <t>No de actividades ejecutadas *100/ No. de Actividades
programadas en el plan de trabajo establecido para revisar y actualizar la Fase de
Planificación de SGSI, teniendo en cuenta el nuevo alcance del SGSI a implementar los
Proceso del SIG.</t>
  </si>
  <si>
    <t>Ejecutar el plan de trabajo definido por la Dirección de TIC orientado a Implementación de la Política de Gobierno Digital en los componentes TIC para el Estado y TIC para la Sociedad y el eje transversal de Arquitectura, de conformidad con lo definido en el Decreto 1008 de 2018.</t>
  </si>
  <si>
    <t>Nivel de cumplimiento en la Implementación de la Estrategia de Gobierno Digital en la CB.</t>
  </si>
  <si>
    <t>Medir el avance en la Implementación de la Política de Gobierno Digital (1008-2018  de MINTIC) en la CB, de acuerdo con el Plan definido por la Dirección de TIC</t>
  </si>
  <si>
    <t>Numero de actividades ejecutadas   de acuerdo con el Plan definido por la Dirección de TIC *100  / No. total de actividades establecidas en el Plan definido por la Dirección de TIC para los 2 componentes y el eje transversal</t>
  </si>
  <si>
    <t xml:space="preserve"> El nivel de  cumplimiento en el indicador Estudio de HF e IP - DRFJC y SPR fue del 100%, ubicándose en rango Satisfactorio. 
La  DRFJC: De enero a noviembre de 2018  recibio 700 memorandos con HF y/o IP de cualquier vigencia para su evaluación (por 1ra, 2da, 3ra o 4ta vez) y  genero en ese mismo periodo 703 memorandos relacionados con HF o IP, así: 333 memorandos de envió a la SPRF  y 370 memorandos de devolución a las Direcciones de origen.   Este análisis denota que se obtuvo del resultado programado, el 106% para el año. (Indicador y Metas Reformuladas)</t>
  </si>
  <si>
    <t xml:space="preserve">El nivel de  cumplimiento en el indicador Estudio de HF e IP - DRFJC y SPR fue satiafactorio al obtener un de 95% en el resultado el indicador anual y un 106% en el comparativo con la meta  anual, ubicándose en rango Satisfactorio. teniendo en cuenta que de los 350 insumos recibidos del 1 de enero a 30 de noviembre de 2018, en la Subdirección del Proceso de Responsabilidad Fiscal (Hallazgos e Indagaciones preliminares) de 1, 2 y 3 vez, 333 tuvieron trámite durante la vigencia 2018 a 31 de diciembre ( autos de apertura o autos de apertura e imputación del proceso  de responsabilidad fiscal más el número de memorandos de devolución de hallazgos e indagaciones preliminares). Quedando un saldo de 17 hallazgos que se encuentran en estudio en términos con los profesionales de la Subdirección.
(Indicador y Metas Reformuladas)
 </t>
  </si>
  <si>
    <t xml:space="preserve">  El nivel de  cumplimiento en  el indicador Impulso PJC fue del 100%, ubicándose en rango Satisfactorio, dado que en el 2018 se impulsaron los PJC con 24 autos que avocan conocimiento y también se libró mandamiento de pago a 5 procesos con requisitos para seguir el PJC una vez culminada la etapa de cobro persusivo y sin que se suscribiera acuerdo de pago se actuó en los mismos 5 procesos. 
Asi : Primer Trimeste (9) segundo trimestr (2) tercer tirmestre (4) cuarto trimeste (14) Total acumulado (avoca conocimiento (24) + mandamiento de pago (5) ): ( 31/31).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</si>
</sst>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quot;$&quot;#,##0"/>
    <numFmt numFmtId="44" formatCode="_-&quot;$&quot;* #,##0.00_-;\-&quot;$&quot;* #,##0.00_-;_-&quot;$&quot;* &quot;-&quot;??_-;_-@_-"/>
    <numFmt numFmtId="43" formatCode="_-* #,##0.00_-;\-* #,##0.00_-;_-* &quot;-&quot;??_-;_-@_-"/>
    <numFmt numFmtId="164" formatCode="_ * #,##0.00_ ;_ * \-#,##0.00_ ;_ * &quot;-&quot;??_ ;_ @_ "/>
    <numFmt numFmtId="165" formatCode="[$$-240A]#,##0"/>
    <numFmt numFmtId="166" formatCode="_ * #,##0_ ;_ * \-#,##0_ ;_ * &quot;-&quot;??_ ;_ @_ "/>
    <numFmt numFmtId="167" formatCode="#,##0_ ;\-#,##0\ "/>
    <numFmt numFmtId="168" formatCode="0.0%"/>
    <numFmt numFmtId="169" formatCode="_ &quot;$&quot;\ * #,##0.00_ ;_ &quot;$&quot;\ * \-#,##0.00_ ;_ &quot;$&quot;\ * &quot;-&quot;??_ ;_ @_ "/>
    <numFmt numFmtId="170" formatCode="0.0"/>
    <numFmt numFmtId="171" formatCode="#,##0.0_ ;\-#,##0.0\ "/>
    <numFmt numFmtId="172" formatCode="dd\-mmm\-yyyy"/>
  </numFmts>
  <fonts count="29"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u/>
      <sz val="10"/>
      <color indexed="12"/>
      <name val="Arial"/>
      <family val="2"/>
    </font>
    <font>
      <b/>
      <sz val="16"/>
      <color indexed="62"/>
      <name val="Arial"/>
      <family val="2"/>
    </font>
    <font>
      <sz val="10"/>
      <name val="Arial"/>
      <family val="2"/>
    </font>
    <font>
      <sz val="9"/>
      <name val="Arial"/>
      <family val="2"/>
    </font>
    <font>
      <b/>
      <sz val="10"/>
      <color indexed="62"/>
      <name val="Arial"/>
      <family val="2"/>
    </font>
    <font>
      <sz val="10"/>
      <name val="Arial"/>
      <family val="2"/>
    </font>
    <font>
      <u/>
      <sz val="10"/>
      <color indexed="12"/>
      <name val="Arial"/>
      <family val="2"/>
    </font>
    <font>
      <sz val="10"/>
      <name val="Arial"/>
      <family val="2"/>
    </font>
    <font>
      <u/>
      <sz val="10"/>
      <color indexed="12"/>
      <name val="Arial"/>
      <family val="2"/>
    </font>
    <font>
      <sz val="11"/>
      <color indexed="8"/>
      <name val="Calibri"/>
      <family val="2"/>
    </font>
    <font>
      <sz val="8"/>
      <color indexed="81"/>
      <name val="Tahoma"/>
      <family val="2"/>
    </font>
    <font>
      <b/>
      <sz val="9"/>
      <color indexed="81"/>
      <name val="Tahoma"/>
      <family val="2"/>
    </font>
    <font>
      <sz val="9"/>
      <color indexed="81"/>
      <name val="Tahoma"/>
      <family val="2"/>
    </font>
    <font>
      <sz val="11"/>
      <color theme="1"/>
      <name val="Calibri"/>
      <family val="2"/>
      <scheme val="minor"/>
    </font>
    <font>
      <sz val="10"/>
      <name val="Arial"/>
      <family val="2"/>
    </font>
    <font>
      <sz val="10"/>
      <color indexed="10"/>
      <name val="Arial"/>
      <family val="2"/>
    </font>
    <font>
      <sz val="8"/>
      <color rgb="FFFF0000"/>
      <name val="Arial"/>
      <family val="2"/>
    </font>
    <font>
      <b/>
      <sz val="8"/>
      <color rgb="FFFF0000"/>
      <name val="Arial"/>
      <family val="2"/>
    </font>
    <font>
      <b/>
      <sz val="8"/>
      <name val="Arial"/>
      <family val="2"/>
    </font>
    <font>
      <sz val="7"/>
      <name val="Arial"/>
      <family val="2"/>
    </font>
    <font>
      <sz val="9"/>
      <name val="Cambria"/>
      <family val="2"/>
      <scheme val="major"/>
    </font>
    <font>
      <b/>
      <sz val="9"/>
      <name val="Cambria"/>
      <family val="2"/>
      <scheme val="major"/>
    </font>
    <font>
      <sz val="10"/>
      <name val="Arial"/>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11"/>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rgb="FF00FF00"/>
        <bgColor indexed="64"/>
      </patternFill>
    </fill>
    <fill>
      <patternFill patternType="solid">
        <fgColor rgb="FF92D050"/>
        <bgColor indexed="64"/>
      </patternFill>
    </fill>
    <fill>
      <patternFill patternType="solid">
        <fgColor indexed="10"/>
        <bgColor indexed="64"/>
      </patternFill>
    </fill>
    <fill>
      <patternFill patternType="solid">
        <fgColor theme="0"/>
        <bgColor rgb="FF000000"/>
      </patternFill>
    </fill>
    <fill>
      <patternFill patternType="solid">
        <fgColor theme="3" tint="0.59999389629810485"/>
        <bgColor indexed="64"/>
      </patternFill>
    </fill>
    <fill>
      <patternFill patternType="solid">
        <fgColor rgb="FFFFFFFF"/>
        <bgColor rgb="FF000000"/>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6"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medium">
        <color indexed="64"/>
      </top>
      <bottom style="thin">
        <color auto="1"/>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auto="1"/>
      </right>
      <top style="medium">
        <color indexed="64"/>
      </top>
      <bottom style="thin">
        <color auto="1"/>
      </bottom>
      <diagonal/>
    </border>
  </borders>
  <cellStyleXfs count="50">
    <xf numFmtId="0" fontId="0" fillId="0" borderId="0"/>
    <xf numFmtId="0" fontId="6"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13" fillId="0" borderId="0" applyFont="0" applyFill="0" applyBorder="0" applyAlignment="0" applyProtection="0"/>
    <xf numFmtId="164" fontId="8" fillId="0" borderId="0" applyFont="0" applyFill="0" applyBorder="0" applyAlignment="0" applyProtection="0"/>
    <xf numFmtId="0" fontId="8" fillId="0" borderId="0"/>
    <xf numFmtId="0" fontId="11" fillId="0" borderId="0"/>
    <xf numFmtId="0" fontId="8" fillId="0" borderId="0"/>
    <xf numFmtId="0" fontId="8" fillId="0" borderId="0"/>
    <xf numFmtId="0" fontId="13" fillId="0" borderId="0"/>
    <xf numFmtId="0" fontId="8" fillId="0" borderId="0"/>
    <xf numFmtId="0" fontId="8" fillId="0" borderId="0"/>
    <xf numFmtId="0" fontId="19" fillId="0" borderId="0"/>
    <xf numFmtId="9" fontId="3"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15" fillId="0" borderId="0" applyFont="0" applyFill="0" applyBorder="0" applyAlignment="0" applyProtection="0"/>
    <xf numFmtId="0" fontId="3" fillId="0" borderId="0"/>
    <xf numFmtId="0" fontId="2" fillId="0" borderId="0"/>
    <xf numFmtId="0" fontId="3" fillId="0" borderId="0"/>
    <xf numFmtId="9" fontId="3" fillId="0" borderId="0" applyFont="0" applyFill="0" applyBorder="0" applyAlignment="0" applyProtection="0"/>
    <xf numFmtId="9" fontId="20"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15" fillId="0" borderId="0"/>
    <xf numFmtId="44" fontId="28"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1" fillId="0" borderId="0"/>
  </cellStyleXfs>
  <cellXfs count="340">
    <xf numFmtId="0" fontId="0" fillId="0" borderId="0" xfId="0"/>
    <xf numFmtId="0" fontId="0" fillId="2" borderId="0" xfId="0" applyFill="1"/>
    <xf numFmtId="0" fontId="0" fillId="2" borderId="0" xfId="0" applyFill="1" applyBorder="1"/>
    <xf numFmtId="0" fontId="6" fillId="2" borderId="0" xfId="1" applyFill="1" applyAlignment="1" applyProtection="1"/>
    <xf numFmtId="0" fontId="5" fillId="2" borderId="1" xfId="0" applyFont="1" applyFill="1" applyBorder="1" applyAlignment="1">
      <alignment horizontal="center"/>
    </xf>
    <xf numFmtId="0" fontId="5" fillId="2" borderId="1" xfId="0" applyFont="1" applyFill="1" applyBorder="1"/>
    <xf numFmtId="0" fontId="3" fillId="2" borderId="0" xfId="0" applyFont="1" applyFill="1" applyBorder="1"/>
    <xf numFmtId="14" fontId="0" fillId="2" borderId="0" xfId="0" applyNumberFormat="1" applyFill="1"/>
    <xf numFmtId="14" fontId="9" fillId="2" borderId="0" xfId="0" applyNumberFormat="1" applyFont="1" applyFill="1" applyAlignment="1">
      <alignment horizontal="center"/>
    </xf>
    <xf numFmtId="0" fontId="0" fillId="2" borderId="0" xfId="0" quotePrefix="1" applyFill="1" applyAlignment="1">
      <alignment horizontal="left"/>
    </xf>
    <xf numFmtId="3" fontId="0" fillId="2" borderId="0" xfId="0" applyNumberFormat="1" applyFill="1"/>
    <xf numFmtId="0" fontId="3" fillId="2" borderId="0" xfId="0" applyFont="1" applyFill="1"/>
    <xf numFmtId="0" fontId="3" fillId="0" borderId="0" xfId="0" applyFont="1"/>
    <xf numFmtId="9" fontId="3" fillId="2" borderId="1" xfId="18" applyFont="1" applyFill="1" applyBorder="1" applyAlignment="1">
      <alignment horizontal="center"/>
    </xf>
    <xf numFmtId="9" fontId="5" fillId="2" borderId="1" xfId="0" applyNumberFormat="1" applyFont="1" applyFill="1" applyBorder="1"/>
    <xf numFmtId="9" fontId="0" fillId="2" borderId="1" xfId="0" applyNumberFormat="1" applyFill="1" applyBorder="1" applyAlignment="1">
      <alignment horizontal="center"/>
    </xf>
    <xf numFmtId="0" fontId="7" fillId="2" borderId="0" xfId="0" applyFont="1" applyFill="1" applyAlignment="1">
      <alignment horizontal="left"/>
    </xf>
    <xf numFmtId="9" fontId="5" fillId="3" borderId="1" xfId="0" applyNumberFormat="1" applyFont="1" applyFill="1" applyBorder="1" applyAlignment="1">
      <alignment horizontal="center"/>
    </xf>
    <xf numFmtId="0" fontId="10" fillId="2" borderId="0" xfId="0" applyFont="1" applyFill="1"/>
    <xf numFmtId="0" fontId="4" fillId="0" borderId="0" xfId="0" applyFont="1" applyFill="1" applyAlignment="1" applyProtection="1">
      <alignment horizontal="justify" vertical="center"/>
    </xf>
    <xf numFmtId="0" fontId="4" fillId="0" borderId="0" xfId="0" applyFont="1" applyAlignment="1" applyProtection="1">
      <alignment horizontal="justify" vertical="center"/>
    </xf>
    <xf numFmtId="0" fontId="4" fillId="0" borderId="0" xfId="0" applyFont="1" applyAlignment="1" applyProtection="1">
      <alignment horizontal="center" vertical="center"/>
    </xf>
    <xf numFmtId="0" fontId="4" fillId="0" borderId="0" xfId="0" applyFont="1" applyAlignment="1" applyProtection="1">
      <alignment horizontal="center" vertical="center" wrapText="1"/>
    </xf>
    <xf numFmtId="0" fontId="4" fillId="15" borderId="0" xfId="0" applyFont="1" applyFill="1" applyAlignment="1" applyProtection="1">
      <alignment horizontal="justify" vertical="center"/>
    </xf>
    <xf numFmtId="0" fontId="4" fillId="11" borderId="0" xfId="0" applyFont="1" applyFill="1" applyAlignment="1" applyProtection="1">
      <alignment horizontal="center" vertical="center"/>
    </xf>
    <xf numFmtId="0" fontId="22" fillId="0" borderId="0" xfId="0" applyFont="1" applyFill="1" applyAlignment="1" applyProtection="1">
      <alignment horizontal="justify" vertical="center"/>
    </xf>
    <xf numFmtId="0" fontId="4"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4" fillId="0" borderId="1" xfId="0" applyFont="1" applyFill="1" applyBorder="1" applyAlignment="1" applyProtection="1">
      <alignment horizontal="center" vertical="center" wrapText="1"/>
    </xf>
    <xf numFmtId="9" fontId="4" fillId="12" borderId="1" xfId="18" applyFont="1" applyFill="1" applyBorder="1" applyAlignment="1" applyProtection="1">
      <alignment horizontal="center" vertical="center" wrapText="1"/>
    </xf>
    <xf numFmtId="0" fontId="4" fillId="0" borderId="1" xfId="0" applyFont="1" applyBorder="1" applyAlignment="1">
      <alignment vertical="center" wrapText="1"/>
    </xf>
    <xf numFmtId="0" fontId="24" fillId="3" borderId="0" xfId="0" applyFont="1" applyFill="1" applyBorder="1" applyAlignment="1" applyProtection="1">
      <alignment vertical="center" wrapText="1"/>
    </xf>
    <xf numFmtId="0" fontId="24" fillId="0" borderId="0" xfId="0" applyFont="1" applyFill="1" applyBorder="1" applyAlignment="1" applyProtection="1">
      <alignment vertical="center" wrapText="1"/>
    </xf>
    <xf numFmtId="9" fontId="24" fillId="9" borderId="1" xfId="40" applyFont="1" applyFill="1" applyBorder="1" applyAlignment="1" applyProtection="1">
      <alignment horizontal="center" vertical="center" wrapText="1"/>
    </xf>
    <xf numFmtId="0" fontId="24" fillId="3" borderId="6" xfId="0" applyFont="1" applyFill="1" applyBorder="1" applyAlignment="1" applyProtection="1">
      <alignment vertical="center" wrapText="1"/>
    </xf>
    <xf numFmtId="0" fontId="24" fillId="0" borderId="6" xfId="0" applyFont="1" applyFill="1" applyBorder="1" applyAlignment="1" applyProtection="1">
      <alignment vertical="center" wrapText="1"/>
    </xf>
    <xf numFmtId="0" fontId="24" fillId="0" borderId="0" xfId="0" applyFont="1" applyFill="1" applyBorder="1" applyAlignment="1" applyProtection="1">
      <alignment horizontal="center" vertical="center" wrapText="1"/>
    </xf>
    <xf numFmtId="9" fontId="24" fillId="9" borderId="1" xfId="40" applyFont="1" applyFill="1" applyBorder="1" applyAlignment="1" applyProtection="1">
      <alignment horizontal="center" vertical="center" textRotation="90" wrapText="1"/>
    </xf>
    <xf numFmtId="9" fontId="24" fillId="10" borderId="1" xfId="40" applyFont="1" applyFill="1" applyBorder="1" applyAlignment="1" applyProtection="1">
      <alignment horizontal="center" vertical="center" textRotation="90" wrapText="1"/>
    </xf>
    <xf numFmtId="0" fontId="24" fillId="0" borderId="0" xfId="0" applyFont="1" applyAlignment="1" applyProtection="1">
      <alignment horizontal="center" vertical="center"/>
    </xf>
    <xf numFmtId="0" fontId="24" fillId="18" borderId="10" xfId="0" applyFont="1" applyFill="1" applyBorder="1" applyAlignment="1" applyProtection="1">
      <alignment horizontal="center" vertical="center" wrapText="1"/>
    </xf>
    <xf numFmtId="9" fontId="24" fillId="8" borderId="10" xfId="0" applyNumberFormat="1" applyFont="1" applyFill="1" applyBorder="1" applyAlignment="1" applyProtection="1">
      <alignment horizontal="center" vertical="center" wrapText="1"/>
    </xf>
    <xf numFmtId="0" fontId="24" fillId="5" borderId="10" xfId="0" applyFont="1" applyFill="1" applyBorder="1" applyAlignment="1" applyProtection="1">
      <alignment horizontal="center" vertical="center" wrapText="1"/>
    </xf>
    <xf numFmtId="0" fontId="24" fillId="13" borderId="8" xfId="0" applyFont="1" applyFill="1" applyBorder="1" applyAlignment="1" applyProtection="1">
      <alignment horizontal="center" vertical="center" wrapText="1"/>
    </xf>
    <xf numFmtId="0" fontId="24" fillId="4" borderId="8" xfId="0" applyFont="1" applyFill="1" applyBorder="1" applyAlignment="1">
      <alignment horizontal="center" vertical="center" wrapText="1"/>
    </xf>
    <xf numFmtId="0" fontId="24" fillId="4" borderId="8" xfId="0" applyFont="1" applyFill="1" applyBorder="1" applyAlignment="1" applyProtection="1">
      <alignment horizontal="center" vertical="center" wrapText="1"/>
    </xf>
    <xf numFmtId="14" fontId="24" fillId="4" borderId="8" xfId="0" applyNumberFormat="1" applyFont="1" applyFill="1" applyBorder="1" applyAlignment="1" applyProtection="1">
      <alignment horizontal="center" vertical="center" wrapText="1"/>
    </xf>
    <xf numFmtId="9" fontId="24" fillId="4" borderId="8" xfId="40" applyFont="1" applyFill="1" applyBorder="1" applyAlignment="1" applyProtection="1">
      <alignment horizontal="center" vertical="center" wrapText="1"/>
    </xf>
    <xf numFmtId="14" fontId="24" fillId="22" borderId="8" xfId="0" applyNumberFormat="1" applyFont="1" applyFill="1" applyBorder="1" applyAlignment="1" applyProtection="1">
      <alignment horizontal="center" vertical="center" wrapText="1"/>
    </xf>
    <xf numFmtId="14" fontId="24" fillId="11" borderId="8" xfId="0" applyNumberFormat="1" applyFont="1" applyFill="1" applyBorder="1" applyAlignment="1" applyProtection="1">
      <alignment horizontal="center" vertical="center" wrapText="1"/>
    </xf>
    <xf numFmtId="9" fontId="24" fillId="9" borderId="8" xfId="40" applyFont="1" applyFill="1" applyBorder="1" applyAlignment="1" applyProtection="1">
      <alignment horizontal="center" vertical="center" wrapText="1"/>
    </xf>
    <xf numFmtId="9" fontId="24" fillId="9" borderId="12" xfId="40" applyFont="1" applyFill="1" applyBorder="1" applyAlignment="1" applyProtection="1">
      <alignment horizontal="center" vertical="center" textRotation="90" wrapText="1"/>
    </xf>
    <xf numFmtId="9" fontId="24" fillId="10" borderId="8" xfId="40" applyFont="1" applyFill="1" applyBorder="1" applyAlignment="1" applyProtection="1">
      <alignment horizontal="center" vertical="center" textRotation="90" wrapText="1"/>
    </xf>
    <xf numFmtId="9" fontId="24" fillId="10" borderId="12" xfId="40" applyFont="1" applyFill="1" applyBorder="1" applyAlignment="1" applyProtection="1">
      <alignment horizontal="center" vertical="center" textRotation="90" wrapText="1"/>
    </xf>
    <xf numFmtId="9" fontId="24" fillId="11" borderId="8" xfId="40" applyFont="1" applyFill="1" applyBorder="1" applyAlignment="1" applyProtection="1">
      <alignment horizontal="center" vertical="center" wrapText="1"/>
    </xf>
    <xf numFmtId="9" fontId="24" fillId="6" borderId="8" xfId="4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9" borderId="1" xfId="0" applyFont="1" applyFill="1" applyBorder="1" applyAlignment="1" applyProtection="1">
      <alignment horizontal="justify" vertical="center" wrapText="1"/>
    </xf>
    <xf numFmtId="14" fontId="4" fillId="9" borderId="1" xfId="0" applyNumberFormat="1" applyFont="1" applyFill="1" applyBorder="1" applyAlignment="1" applyProtection="1">
      <alignment horizontal="center" vertical="center" wrapText="1"/>
    </xf>
    <xf numFmtId="9" fontId="4" fillId="9" borderId="1" xfId="40" applyFont="1" applyFill="1" applyBorder="1" applyAlignment="1" applyProtection="1">
      <alignment horizontal="center" vertical="center" wrapText="1"/>
    </xf>
    <xf numFmtId="9" fontId="4" fillId="22" borderId="1" xfId="0" applyNumberFormat="1" applyFont="1" applyFill="1" applyBorder="1" applyAlignment="1" applyProtection="1">
      <alignment horizontal="center" vertical="center" wrapText="1"/>
    </xf>
    <xf numFmtId="9" fontId="4" fillId="11" borderId="1" xfId="0" applyNumberFormat="1" applyFont="1" applyFill="1" applyBorder="1" applyAlignment="1" applyProtection="1">
      <alignment horizontal="center" vertical="center" wrapText="1"/>
    </xf>
    <xf numFmtId="9" fontId="4" fillId="0" borderId="1" xfId="0" applyNumberFormat="1" applyFont="1" applyFill="1" applyBorder="1" applyAlignment="1" applyProtection="1">
      <alignment horizontal="center" vertical="center" wrapText="1"/>
    </xf>
    <xf numFmtId="9" fontId="4" fillId="0" borderId="0" xfId="0" applyNumberFormat="1" applyFont="1" applyFill="1"/>
    <xf numFmtId="0" fontId="4" fillId="0" borderId="0" xfId="0" applyFont="1" applyFill="1"/>
    <xf numFmtId="0" fontId="4" fillId="0" borderId="0" xfId="0" applyFont="1" applyFill="1" applyAlignment="1" applyProtection="1">
      <alignment horizontal="justify" vertical="center" wrapText="1"/>
    </xf>
    <xf numFmtId="0" fontId="4" fillId="9" borderId="1" xfId="0" applyFont="1" applyFill="1" applyBorder="1" applyAlignment="1" applyProtection="1">
      <alignment horizontal="justify" vertical="center"/>
    </xf>
    <xf numFmtId="9" fontId="4" fillId="11" borderId="1" xfId="40" applyFont="1" applyFill="1" applyBorder="1" applyAlignment="1" applyProtection="1">
      <alignment horizontal="center" vertical="center" wrapText="1"/>
    </xf>
    <xf numFmtId="9" fontId="4" fillId="9" borderId="1" xfId="0" applyNumberFormat="1" applyFont="1" applyFill="1" applyBorder="1" applyAlignment="1" applyProtection="1">
      <alignment horizontal="center" vertical="center" wrapText="1"/>
    </xf>
    <xf numFmtId="167" fontId="4" fillId="0" borderId="1" xfId="39" applyNumberFormat="1" applyFont="1" applyFill="1" applyBorder="1" applyAlignment="1">
      <alignment horizontal="center" vertical="center" textRotation="90" wrapText="1"/>
    </xf>
    <xf numFmtId="0" fontId="4" fillId="9" borderId="1" xfId="0" applyFont="1" applyFill="1" applyBorder="1" applyAlignment="1">
      <alignment horizontal="justify" vertical="center" wrapText="1"/>
    </xf>
    <xf numFmtId="0" fontId="4" fillId="9" borderId="1" xfId="0" applyFont="1" applyFill="1" applyBorder="1" applyAlignment="1">
      <alignment horizontal="center" vertical="center" wrapText="1"/>
    </xf>
    <xf numFmtId="9" fontId="4" fillId="9" borderId="1" xfId="32" applyFont="1" applyFill="1" applyBorder="1" applyAlignment="1" applyProtection="1">
      <alignment horizontal="center" vertical="center" wrapText="1"/>
    </xf>
    <xf numFmtId="1" fontId="4" fillId="9" borderId="1" xfId="0" applyNumberFormat="1" applyFont="1" applyFill="1" applyBorder="1" applyAlignment="1" applyProtection="1">
      <alignment horizontal="center" vertical="center" wrapText="1"/>
      <protection locked="0"/>
    </xf>
    <xf numFmtId="9" fontId="4" fillId="22" borderId="1" xfId="40" applyFont="1" applyFill="1" applyBorder="1" applyAlignment="1" applyProtection="1">
      <alignment horizontal="center" vertical="center" wrapText="1"/>
    </xf>
    <xf numFmtId="9" fontId="4" fillId="11" borderId="1" xfId="40" applyNumberFormat="1" applyFont="1" applyFill="1" applyBorder="1" applyAlignment="1" applyProtection="1">
      <alignment horizontal="center" vertical="center" wrapText="1"/>
    </xf>
    <xf numFmtId="0" fontId="4" fillId="17" borderId="1" xfId="0" applyFont="1" applyFill="1" applyBorder="1" applyAlignment="1" applyProtection="1">
      <alignment horizontal="center" vertical="center" wrapText="1"/>
      <protection locked="0"/>
    </xf>
    <xf numFmtId="9" fontId="4" fillId="0" borderId="0" xfId="18" applyFont="1" applyFill="1" applyAlignment="1">
      <alignment vertical="center"/>
    </xf>
    <xf numFmtId="0" fontId="4" fillId="9" borderId="1" xfId="43" applyFont="1" applyFill="1" applyBorder="1" applyAlignment="1">
      <alignment horizontal="center" vertical="center" wrapText="1"/>
    </xf>
    <xf numFmtId="1" fontId="4" fillId="9" borderId="1" xfId="40" applyNumberFormat="1" applyFont="1" applyFill="1" applyBorder="1" applyAlignment="1" applyProtection="1">
      <alignment horizontal="center" vertical="center" wrapText="1"/>
    </xf>
    <xf numFmtId="9" fontId="4" fillId="11" borderId="1" xfId="32" applyFont="1" applyFill="1" applyBorder="1" applyAlignment="1" applyProtection="1">
      <alignment horizontal="center" vertical="center" wrapText="1"/>
    </xf>
    <xf numFmtId="9" fontId="4" fillId="11" borderId="1" xfId="32" applyNumberFormat="1" applyFont="1" applyFill="1" applyBorder="1" applyAlignment="1" applyProtection="1">
      <alignment horizontal="center" vertical="center" wrapText="1"/>
    </xf>
    <xf numFmtId="0" fontId="4" fillId="9" borderId="1" xfId="0" applyNumberFormat="1" applyFont="1" applyFill="1" applyBorder="1" applyAlignment="1">
      <alignment horizontal="justify" vertical="center" wrapText="1"/>
    </xf>
    <xf numFmtId="9" fontId="4" fillId="22" borderId="1" xfId="25" applyFont="1" applyFill="1" applyBorder="1" applyAlignment="1" applyProtection="1">
      <alignment horizontal="center" vertical="center" wrapText="1"/>
    </xf>
    <xf numFmtId="9" fontId="4" fillId="11" borderId="1" xfId="25" applyFont="1" applyFill="1" applyBorder="1" applyAlignment="1" applyProtection="1">
      <alignment horizontal="center" vertical="center" wrapText="1"/>
    </xf>
    <xf numFmtId="9" fontId="4" fillId="9" borderId="1" xfId="40" applyNumberFormat="1" applyFont="1" applyFill="1" applyBorder="1" applyAlignment="1" applyProtection="1">
      <alignment horizontal="center" vertical="center" wrapText="1"/>
    </xf>
    <xf numFmtId="9" fontId="4" fillId="0" borderId="0" xfId="25" applyFont="1" applyFill="1"/>
    <xf numFmtId="1" fontId="4" fillId="0" borderId="1" xfId="43" applyNumberFormat="1" applyFont="1" applyFill="1" applyBorder="1" applyAlignment="1">
      <alignment horizontal="center" vertical="center" wrapText="1"/>
    </xf>
    <xf numFmtId="9" fontId="4" fillId="22" borderId="1" xfId="32" applyFont="1" applyFill="1" applyBorder="1" applyAlignment="1" applyProtection="1">
      <alignment horizontal="center" vertical="center" wrapText="1"/>
    </xf>
    <xf numFmtId="1" fontId="4" fillId="9" borderId="1" xfId="0" applyNumberFormat="1" applyFont="1" applyFill="1" applyBorder="1" applyAlignment="1" applyProtection="1">
      <alignment horizontal="center" vertical="center" wrapText="1"/>
    </xf>
    <xf numFmtId="9" fontId="4" fillId="11" borderId="1" xfId="0" applyNumberFormat="1" applyFont="1" applyFill="1" applyBorder="1" applyAlignment="1">
      <alignment horizontal="center" vertical="center" wrapText="1"/>
    </xf>
    <xf numFmtId="1" fontId="4" fillId="9" borderId="1" xfId="32" applyNumberFormat="1" applyFont="1" applyFill="1" applyBorder="1" applyAlignment="1" applyProtection="1">
      <alignment horizontal="center" vertical="center" wrapText="1"/>
    </xf>
    <xf numFmtId="9" fontId="4" fillId="9" borderId="1" xfId="0" applyNumberFormat="1" applyFont="1" applyFill="1" applyBorder="1" applyAlignment="1">
      <alignment horizontal="center" vertical="center" wrapText="1"/>
    </xf>
    <xf numFmtId="9" fontId="23" fillId="0" borderId="0" xfId="32" applyFont="1" applyFill="1" applyAlignment="1">
      <alignment horizontal="center" vertical="center" wrapText="1"/>
    </xf>
    <xf numFmtId="9" fontId="4" fillId="0" borderId="0" xfId="32" applyFont="1" applyFill="1"/>
    <xf numFmtId="0" fontId="4" fillId="9" borderId="1" xfId="26" applyNumberFormat="1" applyFont="1" applyFill="1" applyBorder="1" applyAlignment="1" applyProtection="1">
      <alignment horizontal="justify" vertical="center" wrapText="1"/>
      <protection locked="0"/>
    </xf>
    <xf numFmtId="0" fontId="4" fillId="9" borderId="1" xfId="26" applyNumberFormat="1" applyFont="1" applyFill="1" applyBorder="1" applyAlignment="1" applyProtection="1">
      <alignment horizontal="center" vertical="center" wrapText="1"/>
      <protection locked="0"/>
    </xf>
    <xf numFmtId="1" fontId="4" fillId="22" borderId="1" xfId="32" applyNumberFormat="1" applyFont="1" applyFill="1" applyBorder="1" applyAlignment="1" applyProtection="1">
      <alignment horizontal="center" vertical="center" wrapText="1"/>
    </xf>
    <xf numFmtId="14" fontId="4" fillId="9" borderId="1" xfId="0" applyNumberFormat="1" applyFont="1" applyFill="1" applyBorder="1" applyAlignment="1">
      <alignment horizontal="center" vertical="center" wrapText="1"/>
    </xf>
    <xf numFmtId="9" fontId="4" fillId="0" borderId="1" xfId="0" applyNumberFormat="1" applyFont="1" applyFill="1" applyBorder="1" applyAlignment="1" applyProtection="1">
      <alignment horizontal="justify" vertical="center" wrapText="1"/>
    </xf>
    <xf numFmtId="0" fontId="4" fillId="0" borderId="1" xfId="0" applyFont="1" applyFill="1" applyBorder="1" applyAlignment="1" applyProtection="1">
      <alignment horizontal="justify" vertical="center" wrapText="1"/>
    </xf>
    <xf numFmtId="9" fontId="4" fillId="11" borderId="1" xfId="18" applyFont="1" applyFill="1" applyBorder="1" applyAlignment="1" applyProtection="1">
      <alignment horizontal="center" vertical="center" wrapText="1"/>
    </xf>
    <xf numFmtId="14" fontId="4" fillId="9" borderId="1" xfId="32" applyNumberFormat="1" applyFont="1" applyFill="1" applyBorder="1" applyAlignment="1" applyProtection="1">
      <alignment horizontal="center" vertical="center" wrapText="1"/>
    </xf>
    <xf numFmtId="9" fontId="4" fillId="9" borderId="1" xfId="0" applyNumberFormat="1" applyFont="1" applyFill="1" applyBorder="1" applyAlignment="1" applyProtection="1">
      <alignment horizontal="justify" vertical="center" wrapText="1"/>
    </xf>
    <xf numFmtId="9" fontId="4" fillId="9" borderId="1" xfId="32" applyFont="1" applyFill="1" applyBorder="1" applyAlignment="1" applyProtection="1">
      <alignment horizontal="justify" vertical="center" wrapText="1"/>
    </xf>
    <xf numFmtId="9" fontId="22" fillId="9" borderId="1" xfId="29" applyNumberFormat="1" applyFont="1" applyFill="1" applyBorder="1" applyAlignment="1" applyProtection="1">
      <alignment horizontal="center" vertical="center" wrapText="1"/>
    </xf>
    <xf numFmtId="0" fontId="22" fillId="9" borderId="1" xfId="29" applyFont="1" applyFill="1" applyBorder="1" applyAlignment="1" applyProtection="1">
      <alignment horizontal="center" vertical="center" wrapText="1"/>
    </xf>
    <xf numFmtId="9" fontId="22" fillId="9" borderId="14" xfId="29" applyNumberFormat="1" applyFont="1" applyFill="1" applyBorder="1" applyAlignment="1" applyProtection="1">
      <alignment horizontal="center" vertical="center" wrapText="1"/>
    </xf>
    <xf numFmtId="14" fontId="4" fillId="9" borderId="1" xfId="28" applyNumberFormat="1" applyFont="1" applyFill="1" applyBorder="1" applyAlignment="1" applyProtection="1">
      <alignment horizontal="center" vertical="center" wrapText="1"/>
    </xf>
    <xf numFmtId="9" fontId="4" fillId="9" borderId="1" xfId="28" applyFont="1" applyFill="1" applyBorder="1" applyAlignment="1" applyProtection="1">
      <alignment horizontal="center" vertical="center" wrapText="1"/>
    </xf>
    <xf numFmtId="9" fontId="22" fillId="0" borderId="0" xfId="40" applyFont="1" applyFill="1" applyAlignment="1">
      <alignment horizontal="center" vertical="center" wrapText="1"/>
    </xf>
    <xf numFmtId="9" fontId="4" fillId="0" borderId="0" xfId="40" applyFont="1" applyFill="1"/>
    <xf numFmtId="0" fontId="22" fillId="20" borderId="1" xfId="29" applyFont="1" applyFill="1" applyBorder="1" applyAlignment="1" applyProtection="1">
      <alignment horizontal="center" vertical="center" wrapText="1"/>
    </xf>
    <xf numFmtId="9" fontId="4" fillId="9" borderId="1" xfId="29" applyNumberFormat="1" applyFont="1" applyFill="1" applyBorder="1" applyAlignment="1" applyProtection="1">
      <alignment horizontal="center" vertical="center" wrapText="1"/>
    </xf>
    <xf numFmtId="0" fontId="4" fillId="9" borderId="1" xfId="29" applyFont="1" applyFill="1" applyBorder="1" applyAlignment="1" applyProtection="1">
      <alignment horizontal="center" vertical="center" wrapText="1"/>
    </xf>
    <xf numFmtId="0" fontId="4" fillId="9" borderId="14" xfId="29" applyFont="1" applyFill="1" applyBorder="1" applyAlignment="1" applyProtection="1">
      <alignment horizontal="center" vertical="center" wrapText="1"/>
    </xf>
    <xf numFmtId="166" fontId="4" fillId="22" borderId="1" xfId="41" applyNumberFormat="1" applyFont="1" applyFill="1" applyBorder="1" applyAlignment="1" applyProtection="1">
      <alignment vertical="center" wrapText="1"/>
    </xf>
    <xf numFmtId="166" fontId="4" fillId="11" borderId="1" xfId="41" applyNumberFormat="1" applyFont="1" applyFill="1" applyBorder="1" applyAlignment="1" applyProtection="1">
      <alignment horizontal="left" vertical="center" wrapText="1"/>
    </xf>
    <xf numFmtId="166" fontId="4" fillId="9" borderId="1" xfId="41" applyNumberFormat="1" applyFont="1" applyFill="1" applyBorder="1" applyAlignment="1">
      <alignment horizontal="center" vertical="center" wrapText="1"/>
    </xf>
    <xf numFmtId="0" fontId="4" fillId="12" borderId="1" xfId="0" applyFont="1" applyFill="1" applyBorder="1" applyAlignment="1" applyProtection="1">
      <alignment horizontal="center" vertical="center" wrapText="1"/>
    </xf>
    <xf numFmtId="9" fontId="4" fillId="11" borderId="1" xfId="18" applyNumberFormat="1" applyFont="1" applyFill="1" applyBorder="1" applyAlignment="1" applyProtection="1">
      <alignment horizontal="center" vertical="center" wrapText="1"/>
    </xf>
    <xf numFmtId="9" fontId="4" fillId="20" borderId="1" xfId="29" applyNumberFormat="1" applyFont="1" applyFill="1" applyBorder="1" applyAlignment="1" applyProtection="1">
      <alignment horizontal="center" vertical="center" wrapText="1"/>
    </xf>
    <xf numFmtId="0" fontId="4" fillId="20" borderId="1" xfId="29" applyFont="1" applyFill="1" applyBorder="1" applyAlignment="1" applyProtection="1">
      <alignment horizontal="center" vertical="center" wrapText="1"/>
    </xf>
    <xf numFmtId="0" fontId="4" fillId="9" borderId="1" xfId="0" applyFont="1" applyFill="1" applyBorder="1" applyAlignment="1">
      <alignment horizontal="justify" vertical="center"/>
    </xf>
    <xf numFmtId="1" fontId="4" fillId="0" borderId="1" xfId="0" applyNumberFormat="1" applyFont="1" applyFill="1" applyBorder="1" applyAlignment="1" applyProtection="1">
      <alignment horizontal="center" vertical="center" textRotation="255" wrapText="1"/>
    </xf>
    <xf numFmtId="2" fontId="4" fillId="12" borderId="1" xfId="0" applyNumberFormat="1" applyFont="1" applyFill="1" applyBorder="1" applyAlignment="1" applyProtection="1">
      <alignment horizontal="center" vertical="center" wrapText="1"/>
    </xf>
    <xf numFmtId="9" fontId="22" fillId="0" borderId="1" xfId="29" applyNumberFormat="1" applyFont="1" applyFill="1" applyBorder="1" applyAlignment="1" applyProtection="1">
      <alignment horizontal="center" vertical="center" wrapText="1"/>
    </xf>
    <xf numFmtId="0" fontId="22" fillId="0" borderId="1" xfId="29" applyFont="1" applyFill="1" applyBorder="1" applyAlignment="1" applyProtection="1">
      <alignment horizontal="center" vertical="center" wrapText="1"/>
    </xf>
    <xf numFmtId="9" fontId="22" fillId="0" borderId="14" xfId="29" applyNumberFormat="1" applyFont="1" applyFill="1" applyBorder="1" applyAlignment="1" applyProtection="1">
      <alignment horizontal="center" vertical="center" wrapText="1"/>
    </xf>
    <xf numFmtId="0" fontId="4" fillId="9" borderId="1" xfId="0" applyFont="1" applyFill="1" applyBorder="1" applyAlignment="1">
      <alignment horizontal="center" vertical="center"/>
    </xf>
    <xf numFmtId="9" fontId="4" fillId="21" borderId="1" xfId="29" applyNumberFormat="1" applyFont="1" applyFill="1" applyBorder="1" applyAlignment="1" applyProtection="1">
      <alignment horizontal="center" vertical="center" wrapText="1"/>
    </xf>
    <xf numFmtId="0" fontId="4" fillId="21" borderId="1" xfId="29" applyFont="1" applyFill="1" applyBorder="1" applyAlignment="1" applyProtection="1">
      <alignment horizontal="center" vertical="center" wrapText="1"/>
    </xf>
    <xf numFmtId="0" fontId="4" fillId="21" borderId="14" xfId="29" applyFont="1" applyFill="1" applyBorder="1" applyAlignment="1" applyProtection="1">
      <alignment horizontal="center" vertical="center" wrapText="1"/>
    </xf>
    <xf numFmtId="0" fontId="4" fillId="9" borderId="1" xfId="0" applyFont="1" applyFill="1" applyBorder="1" applyAlignment="1" applyProtection="1">
      <alignment horizontal="center" vertical="center"/>
    </xf>
    <xf numFmtId="0" fontId="24" fillId="0" borderId="0" xfId="31" applyFont="1" applyAlignment="1" applyProtection="1">
      <alignment horizontal="center" vertical="center"/>
    </xf>
    <xf numFmtId="0" fontId="4" fillId="0" borderId="1" xfId="26" applyFont="1" applyFill="1" applyBorder="1" applyAlignment="1" applyProtection="1">
      <alignment horizontal="center" vertical="center" wrapText="1"/>
    </xf>
    <xf numFmtId="0" fontId="4" fillId="9" borderId="1" xfId="31" applyFont="1" applyFill="1" applyBorder="1" applyAlignment="1" applyProtection="1">
      <alignment horizontal="center" vertical="center"/>
    </xf>
    <xf numFmtId="0" fontId="4" fillId="9" borderId="1" xfId="31" applyFont="1" applyFill="1" applyBorder="1" applyAlignment="1">
      <alignment horizontal="center" vertical="center" wrapText="1"/>
    </xf>
    <xf numFmtId="0" fontId="4" fillId="9" borderId="1" xfId="31" applyFont="1" applyFill="1" applyBorder="1" applyAlignment="1" applyProtection="1">
      <alignment horizontal="center" vertical="center" wrapText="1"/>
    </xf>
    <xf numFmtId="9" fontId="4" fillId="9" borderId="1" xfId="36" applyFont="1" applyFill="1" applyBorder="1" applyAlignment="1" applyProtection="1">
      <alignment horizontal="center" vertical="center" wrapText="1"/>
    </xf>
    <xf numFmtId="0" fontId="4" fillId="9" borderId="1" xfId="37" applyFont="1" applyFill="1" applyBorder="1" applyAlignment="1">
      <alignment horizontal="justify" vertical="center" wrapText="1"/>
    </xf>
    <xf numFmtId="9" fontId="4" fillId="9" borderId="1" xfId="18" applyFont="1" applyFill="1" applyBorder="1" applyAlignment="1" applyProtection="1">
      <alignment horizontal="center" vertical="center" wrapText="1"/>
    </xf>
    <xf numFmtId="0" fontId="4" fillId="9" borderId="1" xfId="37" applyFont="1" applyFill="1" applyBorder="1" applyAlignment="1">
      <alignment horizontal="center" vertical="center" wrapText="1"/>
    </xf>
    <xf numFmtId="9" fontId="4" fillId="0" borderId="0" xfId="18" applyFont="1" applyFill="1"/>
    <xf numFmtId="0" fontId="23" fillId="0" borderId="0" xfId="0" applyFont="1" applyAlignment="1" applyProtection="1">
      <alignment horizontal="center" vertical="center"/>
    </xf>
    <xf numFmtId="0" fontId="4" fillId="9" borderId="1" xfId="18" applyNumberFormat="1" applyFont="1" applyFill="1" applyBorder="1" applyAlignment="1" applyProtection="1">
      <alignment horizontal="center" vertical="center" wrapText="1"/>
    </xf>
    <xf numFmtId="9" fontId="4" fillId="9" borderId="1" xfId="32" applyNumberFormat="1" applyFont="1" applyFill="1" applyBorder="1" applyAlignment="1" applyProtection="1">
      <alignment horizontal="center" vertical="center" wrapText="1"/>
    </xf>
    <xf numFmtId="9" fontId="4" fillId="0" borderId="1" xfId="32" applyNumberFormat="1" applyFont="1" applyFill="1" applyBorder="1" applyAlignment="1" applyProtection="1">
      <alignment horizontal="center" vertical="center" wrapText="1"/>
    </xf>
    <xf numFmtId="0" fontId="23" fillId="9" borderId="0" xfId="0" applyFont="1" applyFill="1" applyAlignment="1" applyProtection="1">
      <alignment horizontal="center" vertical="center"/>
    </xf>
    <xf numFmtId="1" fontId="4" fillId="22" borderId="1" xfId="25" applyNumberFormat="1" applyFont="1" applyFill="1" applyBorder="1" applyAlignment="1" applyProtection="1">
      <alignment horizontal="center" vertical="center" wrapText="1"/>
    </xf>
    <xf numFmtId="1" fontId="4" fillId="22" borderId="1" xfId="27" applyNumberFormat="1" applyFont="1" applyFill="1" applyBorder="1" applyAlignment="1" applyProtection="1">
      <alignment horizontal="center" vertical="center" wrapText="1"/>
    </xf>
    <xf numFmtId="9" fontId="4" fillId="11" borderId="1" xfId="27" applyFont="1" applyFill="1" applyBorder="1" applyAlignment="1" applyProtection="1">
      <alignment horizontal="center" vertical="center" wrapText="1"/>
    </xf>
    <xf numFmtId="0" fontId="4" fillId="9" borderId="1" xfId="0" applyNumberFormat="1" applyFont="1" applyFill="1" applyBorder="1" applyAlignment="1" applyProtection="1">
      <alignment horizontal="justify" vertical="center" wrapText="1"/>
    </xf>
    <xf numFmtId="0" fontId="4" fillId="22" borderId="1" xfId="0" applyFont="1" applyFill="1" applyBorder="1" applyAlignment="1" applyProtection="1">
      <alignment horizontal="center" vertical="center" wrapText="1"/>
    </xf>
    <xf numFmtId="9" fontId="22" fillId="0" borderId="0" xfId="0" applyNumberFormat="1" applyFont="1" applyFill="1" applyAlignment="1">
      <alignment horizontal="center" vertical="center" wrapText="1"/>
    </xf>
    <xf numFmtId="0" fontId="4" fillId="9" borderId="1" xfId="32" applyNumberFormat="1" applyFont="1" applyFill="1" applyBorder="1" applyAlignment="1" applyProtection="1">
      <alignment horizontal="center" vertical="center" wrapText="1"/>
    </xf>
    <xf numFmtId="9" fontId="4" fillId="22" borderId="1" xfId="0" applyNumberFormat="1" applyFont="1" applyFill="1" applyBorder="1" applyAlignment="1">
      <alignment horizontal="center" vertical="center" wrapText="1"/>
    </xf>
    <xf numFmtId="167" fontId="4" fillId="9" borderId="1" xfId="39" applyNumberFormat="1" applyFont="1" applyFill="1" applyBorder="1" applyAlignment="1">
      <alignment horizontal="center" vertical="center" textRotation="90" wrapText="1"/>
    </xf>
    <xf numFmtId="9" fontId="4" fillId="3" borderId="1" xfId="0" applyNumberFormat="1"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167" fontId="4" fillId="9" borderId="1" xfId="39" applyNumberFormat="1" applyFont="1" applyFill="1" applyBorder="1" applyAlignment="1">
      <alignment horizontal="center" vertical="center" wrapText="1"/>
    </xf>
    <xf numFmtId="9" fontId="4" fillId="0" borderId="1" xfId="18" applyFont="1" applyFill="1" applyBorder="1" applyAlignment="1" applyProtection="1">
      <alignment horizontal="center" vertical="center" wrapText="1"/>
    </xf>
    <xf numFmtId="14" fontId="4" fillId="9" borderId="1" xfId="18" applyNumberFormat="1" applyFont="1" applyFill="1" applyBorder="1" applyAlignment="1" applyProtection="1">
      <alignment horizontal="center" vertical="center" wrapText="1"/>
    </xf>
    <xf numFmtId="49" fontId="4" fillId="9" borderId="1" xfId="0" applyNumberFormat="1" applyFont="1" applyFill="1" applyBorder="1" applyAlignment="1" applyProtection="1">
      <alignment horizontal="justify" vertical="center" wrapText="1"/>
    </xf>
    <xf numFmtId="49" fontId="4" fillId="9" borderId="1" xfId="26" applyNumberFormat="1" applyFont="1" applyFill="1" applyBorder="1" applyAlignment="1" applyProtection="1">
      <alignment horizontal="center" vertical="center" wrapText="1"/>
      <protection locked="0"/>
    </xf>
    <xf numFmtId="167" fontId="4" fillId="0" borderId="1" xfId="39" applyNumberFormat="1" applyFont="1" applyFill="1" applyBorder="1" applyAlignment="1" applyProtection="1">
      <alignment horizontal="center" vertical="center" textRotation="90" wrapText="1"/>
    </xf>
    <xf numFmtId="0" fontId="22" fillId="16" borderId="0" xfId="0" applyFont="1" applyFill="1" applyBorder="1" applyAlignment="1">
      <alignment horizontal="justify" vertical="top" wrapText="1"/>
    </xf>
    <xf numFmtId="0" fontId="4" fillId="14" borderId="1" xfId="0" applyFont="1" applyFill="1" applyBorder="1" applyAlignment="1" applyProtection="1">
      <alignment horizontal="center" vertical="center" wrapText="1"/>
    </xf>
    <xf numFmtId="0" fontId="4" fillId="15" borderId="1" xfId="0" applyFont="1" applyFill="1" applyBorder="1" applyAlignment="1" applyProtection="1">
      <alignment horizontal="center" vertical="center" wrapText="1"/>
    </xf>
    <xf numFmtId="0" fontId="4" fillId="16" borderId="1" xfId="0" applyFont="1" applyFill="1" applyBorder="1" applyAlignment="1" applyProtection="1">
      <alignment horizontal="center" vertical="center"/>
    </xf>
    <xf numFmtId="9" fontId="4" fillId="22" borderId="1" xfId="18" applyFont="1" applyFill="1" applyBorder="1" applyAlignment="1" applyProtection="1">
      <alignment horizontal="center" vertical="center" wrapText="1"/>
    </xf>
    <xf numFmtId="9" fontId="4" fillId="9" borderId="1" xfId="18" applyNumberFormat="1" applyFont="1" applyFill="1" applyBorder="1" applyAlignment="1" applyProtection="1">
      <alignment horizontal="center" vertical="center" wrapText="1"/>
    </xf>
    <xf numFmtId="1" fontId="4" fillId="0" borderId="1" xfId="18" applyNumberFormat="1" applyFont="1" applyFill="1" applyBorder="1" applyAlignment="1" applyProtection="1">
      <alignment horizontal="center" vertical="center" wrapText="1"/>
    </xf>
    <xf numFmtId="1" fontId="4" fillId="0" borderId="1" xfId="32" applyNumberFormat="1" applyFont="1" applyFill="1" applyBorder="1" applyAlignment="1" applyProtection="1">
      <alignment horizontal="center" vertical="center" textRotation="90" wrapText="1"/>
    </xf>
    <xf numFmtId="1" fontId="4" fillId="0" borderId="1" xfId="32" applyNumberFormat="1" applyFont="1" applyFill="1" applyBorder="1" applyAlignment="1" applyProtection="1">
      <alignment horizontal="center" vertical="center" wrapText="1"/>
    </xf>
    <xf numFmtId="49" fontId="4" fillId="9" borderId="1" xfId="0" applyNumberFormat="1" applyFont="1" applyFill="1" applyBorder="1" applyAlignment="1" applyProtection="1">
      <alignment horizontal="left" vertical="center" wrapText="1"/>
    </xf>
    <xf numFmtId="0" fontId="4" fillId="16" borderId="0" xfId="0" applyFont="1" applyFill="1" applyBorder="1" applyAlignment="1">
      <alignment horizontal="justify" vertical="top" wrapText="1"/>
    </xf>
    <xf numFmtId="9" fontId="4" fillId="16" borderId="0" xfId="0" applyNumberFormat="1" applyFont="1" applyFill="1" applyBorder="1" applyAlignment="1">
      <alignment horizontal="justify" vertical="top" wrapText="1"/>
    </xf>
    <xf numFmtId="49" fontId="4" fillId="9" borderId="1" xfId="26" applyNumberFormat="1" applyFont="1" applyFill="1" applyBorder="1" applyAlignment="1" applyProtection="1">
      <alignment horizontal="justify" vertical="center" wrapText="1"/>
      <protection locked="0"/>
    </xf>
    <xf numFmtId="167" fontId="4" fillId="11" borderId="1" xfId="42" applyNumberFormat="1" applyFont="1" applyFill="1" applyBorder="1" applyAlignment="1" applyProtection="1">
      <alignment horizontal="center" vertical="center" wrapText="1"/>
    </xf>
    <xf numFmtId="167" fontId="4" fillId="9" borderId="1" xfId="42" applyNumberFormat="1" applyFont="1" applyFill="1" applyBorder="1" applyAlignment="1" applyProtection="1">
      <alignment horizontal="center" vertical="center" wrapText="1"/>
    </xf>
    <xf numFmtId="171" fontId="4" fillId="11" borderId="1" xfId="32" applyNumberFormat="1" applyFont="1" applyFill="1" applyBorder="1" applyAlignment="1" applyProtection="1">
      <alignment horizontal="center" vertical="center" wrapText="1"/>
    </xf>
    <xf numFmtId="9" fontId="4" fillId="14" borderId="1" xfId="30" applyNumberFormat="1" applyFont="1" applyFill="1" applyBorder="1" applyAlignment="1" applyProtection="1">
      <alignment horizontal="center" vertical="center" wrapText="1"/>
    </xf>
    <xf numFmtId="0" fontId="4" fillId="15" borderId="1" xfId="30" applyFont="1" applyFill="1" applyBorder="1" applyAlignment="1" applyProtection="1">
      <alignment horizontal="center" vertical="center" wrapText="1"/>
    </xf>
    <xf numFmtId="0" fontId="4" fillId="16" borderId="1" xfId="30" applyFont="1" applyFill="1" applyBorder="1" applyAlignment="1" applyProtection="1">
      <alignment horizontal="center" vertical="center" wrapText="1"/>
    </xf>
    <xf numFmtId="0" fontId="4" fillId="9" borderId="1" xfId="0" applyFont="1" applyFill="1" applyBorder="1" applyAlignment="1" applyProtection="1">
      <alignment horizontal="left" vertical="center" wrapText="1"/>
    </xf>
    <xf numFmtId="14" fontId="4" fillId="9" borderId="1" xfId="18" applyNumberFormat="1" applyFont="1" applyFill="1" applyBorder="1" applyAlignment="1" applyProtection="1">
      <alignment horizontal="left" vertical="center" wrapText="1"/>
    </xf>
    <xf numFmtId="0" fontId="4" fillId="9" borderId="1" xfId="0" applyNumberFormat="1" applyFont="1" applyFill="1" applyBorder="1" applyAlignment="1" applyProtection="1">
      <alignment horizontal="left" vertical="center" wrapText="1"/>
    </xf>
    <xf numFmtId="14" fontId="4" fillId="9" borderId="1" xfId="0" applyNumberFormat="1" applyFont="1" applyFill="1" applyBorder="1" applyAlignment="1">
      <alignment horizontal="justify" vertical="center" wrapText="1"/>
    </xf>
    <xf numFmtId="0" fontId="4" fillId="9" borderId="1" xfId="29" applyFont="1" applyFill="1" applyBorder="1" applyAlignment="1" applyProtection="1">
      <alignment horizontal="justify" vertical="center" wrapText="1"/>
    </xf>
    <xf numFmtId="1" fontId="4" fillId="22" borderId="1" xfId="40" applyNumberFormat="1" applyFont="1" applyFill="1" applyBorder="1" applyAlignment="1" applyProtection="1">
      <alignment horizontal="center" vertical="center" wrapText="1"/>
    </xf>
    <xf numFmtId="10" fontId="4" fillId="9" borderId="1" xfId="32" applyNumberFormat="1" applyFont="1" applyFill="1" applyBorder="1" applyAlignment="1" applyProtection="1">
      <alignment horizontal="center" vertical="center" wrapText="1"/>
    </xf>
    <xf numFmtId="0" fontId="4" fillId="11" borderId="1" xfId="18" applyNumberFormat="1" applyFont="1" applyFill="1" applyBorder="1" applyAlignment="1" applyProtection="1">
      <alignment horizontal="center" vertical="center" wrapText="1"/>
    </xf>
    <xf numFmtId="9" fontId="23" fillId="0" borderId="0" xfId="0" applyNumberFormat="1" applyFont="1" applyFill="1" applyAlignment="1">
      <alignment horizontal="center" vertical="center" wrapText="1"/>
    </xf>
    <xf numFmtId="0" fontId="4" fillId="22" borderId="1" xfId="32" applyNumberFormat="1" applyFont="1" applyFill="1" applyBorder="1" applyAlignment="1" applyProtection="1">
      <alignment horizontal="center" vertical="center" wrapText="1"/>
    </xf>
    <xf numFmtId="1" fontId="4" fillId="0" borderId="1" xfId="0" applyNumberFormat="1" applyFont="1" applyFill="1" applyBorder="1" applyAlignment="1" applyProtection="1">
      <alignment horizontal="center" vertical="center" wrapText="1"/>
    </xf>
    <xf numFmtId="166" fontId="4" fillId="0" borderId="1" xfId="35" applyNumberFormat="1" applyFont="1" applyFill="1" applyBorder="1" applyAlignment="1" applyProtection="1">
      <alignment horizontal="center" vertical="center" wrapText="1"/>
    </xf>
    <xf numFmtId="9" fontId="4" fillId="22" borderId="1" xfId="25" applyNumberFormat="1" applyFont="1" applyFill="1" applyBorder="1" applyAlignment="1" applyProtection="1">
      <alignment horizontal="center" vertical="center" wrapText="1"/>
    </xf>
    <xf numFmtId="0" fontId="4" fillId="9" borderId="1" xfId="0" applyNumberFormat="1" applyFont="1" applyFill="1" applyBorder="1" applyAlignment="1" applyProtection="1">
      <alignment horizontal="center" vertical="center" wrapText="1"/>
    </xf>
    <xf numFmtId="10" fontId="4" fillId="22" borderId="1" xfId="25" applyNumberFormat="1" applyFont="1" applyFill="1" applyBorder="1" applyAlignment="1" applyProtection="1">
      <alignment horizontal="center" vertical="center" wrapText="1"/>
    </xf>
    <xf numFmtId="9" fontId="4" fillId="22" borderId="1" xfId="32" applyNumberFormat="1" applyFont="1" applyFill="1" applyBorder="1" applyAlignment="1" applyProtection="1">
      <alignment horizontal="center" vertical="center" wrapText="1"/>
    </xf>
    <xf numFmtId="49" fontId="25" fillId="9" borderId="1" xfId="18" applyNumberFormat="1" applyFont="1" applyFill="1" applyBorder="1" applyAlignment="1" applyProtection="1">
      <alignment horizontal="justify" vertical="center" wrapText="1"/>
    </xf>
    <xf numFmtId="10" fontId="25" fillId="9" borderId="1" xfId="18" applyNumberFormat="1" applyFont="1" applyFill="1" applyBorder="1" applyAlignment="1" applyProtection="1">
      <alignment horizontal="justify" vertical="center" wrapText="1"/>
    </xf>
    <xf numFmtId="10" fontId="25" fillId="9" borderId="1" xfId="32" applyNumberFormat="1" applyFont="1" applyFill="1" applyBorder="1" applyAlignment="1" applyProtection="1">
      <alignment horizontal="justify" vertical="center" wrapText="1"/>
    </xf>
    <xf numFmtId="49" fontId="25" fillId="9" borderId="1" xfId="32" applyNumberFormat="1" applyFont="1" applyFill="1" applyBorder="1" applyAlignment="1" applyProtection="1">
      <alignment horizontal="justify" vertical="center" wrapText="1"/>
    </xf>
    <xf numFmtId="0" fontId="25" fillId="9" borderId="1" xfId="0" applyFont="1" applyFill="1" applyBorder="1" applyAlignment="1" applyProtection="1">
      <alignment horizontal="justify" vertical="center" wrapText="1"/>
      <protection locked="0"/>
    </xf>
    <xf numFmtId="9" fontId="25" fillId="9" borderId="1" xfId="32" applyFont="1" applyFill="1" applyBorder="1" applyAlignment="1" applyProtection="1">
      <alignment horizontal="justify" vertical="center" wrapText="1"/>
    </xf>
    <xf numFmtId="0" fontId="25" fillId="9" borderId="1" xfId="0" applyFont="1" applyFill="1" applyBorder="1" applyAlignment="1">
      <alignment horizontal="justify" vertical="center" wrapText="1"/>
    </xf>
    <xf numFmtId="0" fontId="25" fillId="9" borderId="1" xfId="18" applyNumberFormat="1" applyFont="1" applyFill="1" applyBorder="1" applyAlignment="1" applyProtection="1">
      <alignment horizontal="justify" vertical="center" wrapText="1"/>
    </xf>
    <xf numFmtId="49" fontId="25" fillId="9" borderId="1" xfId="40" applyNumberFormat="1" applyFont="1" applyFill="1" applyBorder="1" applyAlignment="1" applyProtection="1">
      <alignment horizontal="justify" vertical="center" wrapText="1"/>
    </xf>
    <xf numFmtId="0" fontId="24" fillId="0" borderId="7" xfId="0" applyFont="1" applyFill="1" applyBorder="1" applyAlignment="1">
      <alignment horizontal="justify" vertical="center" wrapText="1"/>
    </xf>
    <xf numFmtId="0" fontId="24" fillId="9" borderId="7" xfId="0" applyFont="1" applyFill="1" applyBorder="1" applyAlignment="1">
      <alignment horizontal="justify" vertical="center" wrapText="1"/>
    </xf>
    <xf numFmtId="9" fontId="4" fillId="0" borderId="1" xfId="18" applyNumberFormat="1" applyFont="1" applyFill="1" applyBorder="1" applyAlignment="1" applyProtection="1">
      <alignment horizontal="center" vertical="center" wrapText="1"/>
    </xf>
    <xf numFmtId="9" fontId="4" fillId="12" borderId="1" xfId="38" applyFont="1" applyFill="1" applyBorder="1" applyAlignment="1" applyProtection="1">
      <alignment horizontal="center" vertical="center" wrapText="1"/>
    </xf>
    <xf numFmtId="1" fontId="4" fillId="0" borderId="1" xfId="18" applyNumberFormat="1" applyFont="1" applyFill="1" applyBorder="1" applyAlignment="1" applyProtection="1">
      <alignment horizontal="center" vertical="center" textRotation="90" wrapText="1"/>
    </xf>
    <xf numFmtId="9" fontId="4" fillId="12" borderId="1" xfId="18" applyFont="1" applyFill="1" applyBorder="1" applyAlignment="1" applyProtection="1">
      <alignment horizontal="center" vertical="center" textRotation="90" wrapText="1"/>
    </xf>
    <xf numFmtId="9" fontId="25" fillId="9" borderId="1" xfId="18" applyFont="1" applyFill="1" applyBorder="1" applyAlignment="1" applyProtection="1">
      <alignment horizontal="justify" vertical="center" wrapText="1"/>
    </xf>
    <xf numFmtId="1" fontId="4" fillId="0" borderId="1" xfId="38" applyNumberFormat="1" applyFont="1" applyFill="1" applyBorder="1" applyAlignment="1" applyProtection="1">
      <alignment horizontal="center" vertical="center" wrapText="1"/>
    </xf>
    <xf numFmtId="9" fontId="4" fillId="12" borderId="1" xfId="38" applyFont="1" applyFill="1" applyBorder="1" applyAlignment="1" applyProtection="1">
      <alignment horizontal="center" vertical="center" textRotation="90" wrapText="1"/>
    </xf>
    <xf numFmtId="9" fontId="4" fillId="12" borderId="1" xfId="32" applyFont="1" applyFill="1" applyBorder="1" applyAlignment="1" applyProtection="1">
      <alignment horizontal="center" vertical="center" wrapText="1"/>
    </xf>
    <xf numFmtId="1" fontId="4" fillId="0" borderId="1" xfId="25" applyNumberFormat="1" applyFont="1" applyFill="1" applyBorder="1" applyAlignment="1" applyProtection="1">
      <alignment horizontal="center" vertical="center" wrapText="1"/>
    </xf>
    <xf numFmtId="9" fontId="4" fillId="12" borderId="1" xfId="25" applyFont="1" applyFill="1" applyBorder="1" applyAlignment="1" applyProtection="1">
      <alignment horizontal="center" vertical="center" wrapText="1"/>
    </xf>
    <xf numFmtId="0" fontId="4" fillId="19" borderId="1" xfId="0" applyFont="1" applyFill="1" applyBorder="1" applyAlignment="1" applyProtection="1">
      <alignment horizontal="center" vertical="center" wrapText="1"/>
    </xf>
    <xf numFmtId="9" fontId="4" fillId="19" borderId="1" xfId="28" applyFont="1" applyFill="1" applyBorder="1" applyAlignment="1" applyProtection="1">
      <alignment horizontal="center" vertical="center" wrapText="1"/>
    </xf>
    <xf numFmtId="9" fontId="4" fillId="19" borderId="1" xfId="0" applyNumberFormat="1" applyFont="1" applyFill="1" applyBorder="1" applyAlignment="1" applyProtection="1">
      <alignment horizontal="justify" vertical="center" wrapText="1"/>
    </xf>
    <xf numFmtId="9" fontId="4" fillId="23" borderId="1" xfId="32" applyFont="1" applyFill="1" applyBorder="1" applyAlignment="1" applyProtection="1">
      <alignment horizontal="center" vertical="center" wrapText="1"/>
    </xf>
    <xf numFmtId="9" fontId="4" fillId="19" borderId="1" xfId="0" applyNumberFormat="1" applyFont="1" applyFill="1" applyBorder="1" applyAlignment="1">
      <alignment horizontal="center" vertical="center" wrapText="1"/>
    </xf>
    <xf numFmtId="9" fontId="4" fillId="12" borderId="1" xfId="18" applyNumberFormat="1" applyFont="1" applyFill="1" applyBorder="1" applyAlignment="1" applyProtection="1">
      <alignment horizontal="center" vertical="center" wrapText="1"/>
    </xf>
    <xf numFmtId="9" fontId="4" fillId="17" borderId="1" xfId="18" applyFont="1" applyFill="1" applyBorder="1" applyAlignment="1" applyProtection="1">
      <alignment horizontal="center" vertical="center" wrapText="1"/>
    </xf>
    <xf numFmtId="9" fontId="4" fillId="17" borderId="1" xfId="32" applyFont="1" applyFill="1" applyBorder="1" applyAlignment="1" applyProtection="1">
      <alignment horizontal="center" vertical="center" wrapText="1"/>
    </xf>
    <xf numFmtId="9" fontId="4" fillId="12" borderId="1" xfId="32" applyNumberFormat="1" applyFont="1" applyFill="1" applyBorder="1" applyAlignment="1" applyProtection="1">
      <alignment horizontal="center" vertical="center" wrapText="1"/>
    </xf>
    <xf numFmtId="5" fontId="4" fillId="0" borderId="1" xfId="39" applyNumberFormat="1" applyFont="1" applyFill="1" applyBorder="1" applyAlignment="1" applyProtection="1">
      <alignment horizontal="center" vertical="center" textRotation="90" wrapText="1"/>
    </xf>
    <xf numFmtId="1" fontId="4" fillId="0" borderId="1" xfId="18" applyNumberFormat="1" applyFont="1" applyFill="1" applyBorder="1" applyAlignment="1" applyProtection="1">
      <alignment horizontal="center" vertical="center" wrapText="1"/>
      <protection locked="0"/>
    </xf>
    <xf numFmtId="170" fontId="4" fillId="0" borderId="1" xfId="42" applyNumberFormat="1" applyFont="1" applyFill="1" applyBorder="1" applyAlignment="1" applyProtection="1">
      <alignment horizontal="center" vertical="center" wrapText="1"/>
      <protection locked="0"/>
    </xf>
    <xf numFmtId="1" fontId="4" fillId="12" borderId="1" xfId="32" applyNumberFormat="1" applyFont="1" applyFill="1" applyBorder="1" applyAlignment="1" applyProtection="1">
      <alignment horizontal="center" vertical="center" wrapText="1"/>
    </xf>
    <xf numFmtId="171" fontId="4" fillId="0" borderId="1" xfId="42" applyNumberFormat="1" applyFont="1" applyFill="1" applyBorder="1" applyAlignment="1" applyProtection="1">
      <alignment horizontal="center" vertical="center" wrapText="1"/>
      <protection locked="0"/>
    </xf>
    <xf numFmtId="170" fontId="4" fillId="12" borderId="1" xfId="32" applyNumberFormat="1" applyFont="1" applyFill="1" applyBorder="1" applyAlignment="1" applyProtection="1">
      <alignment horizontal="center" vertical="center" wrapText="1"/>
    </xf>
    <xf numFmtId="5" fontId="4" fillId="0" borderId="1" xfId="39" applyNumberFormat="1" applyFont="1" applyFill="1" applyBorder="1" applyAlignment="1" applyProtection="1">
      <alignment horizontal="center" vertical="center" wrapText="1"/>
    </xf>
    <xf numFmtId="1" fontId="4" fillId="0" borderId="1" xfId="32" applyNumberFormat="1" applyFont="1" applyFill="1" applyBorder="1" applyAlignment="1" applyProtection="1">
      <alignment horizontal="center" vertical="center" wrapText="1"/>
      <protection locked="0"/>
    </xf>
    <xf numFmtId="166" fontId="4" fillId="0" borderId="1" xfId="35" applyNumberFormat="1" applyFont="1" applyFill="1" applyBorder="1" applyAlignment="1" applyProtection="1">
      <alignment horizontal="center" vertical="center" wrapText="1"/>
      <protection locked="0"/>
    </xf>
    <xf numFmtId="2" fontId="4" fillId="0" borderId="1" xfId="18" applyNumberFormat="1" applyFont="1" applyFill="1" applyBorder="1" applyAlignment="1" applyProtection="1">
      <alignment horizontal="center" vertical="center" textRotation="90" wrapText="1"/>
    </xf>
    <xf numFmtId="0" fontId="25" fillId="9" borderId="1" xfId="0" applyFont="1" applyFill="1" applyBorder="1" applyAlignment="1">
      <alignment horizontal="justify" vertical="center"/>
    </xf>
    <xf numFmtId="9" fontId="4" fillId="0" borderId="1" xfId="40" applyFont="1" applyFill="1" applyBorder="1" applyAlignment="1" applyProtection="1">
      <alignment horizontal="center" vertical="center" textRotation="90" wrapText="1"/>
    </xf>
    <xf numFmtId="14" fontId="4" fillId="22" borderId="1" xfId="0" applyNumberFormat="1" applyFont="1" applyFill="1" applyBorder="1" applyAlignment="1" applyProtection="1">
      <alignment horizontal="center" vertical="center" wrapText="1"/>
    </xf>
    <xf numFmtId="0" fontId="4" fillId="24" borderId="1" xfId="26" applyFont="1" applyFill="1" applyBorder="1" applyAlignment="1" applyProtection="1">
      <alignment horizontal="center" vertical="center" wrapText="1"/>
      <protection locked="0"/>
    </xf>
    <xf numFmtId="44" fontId="4" fillId="22" borderId="1" xfId="44" applyFont="1" applyFill="1" applyBorder="1" applyAlignment="1" applyProtection="1">
      <alignment horizontal="center" vertical="center" textRotation="90" wrapText="1"/>
    </xf>
    <xf numFmtId="166" fontId="4" fillId="0" borderId="1" xfId="35" applyNumberFormat="1" applyFont="1" applyFill="1" applyBorder="1" applyAlignment="1" applyProtection="1">
      <alignment horizontal="center" vertical="center" textRotation="90" wrapText="1"/>
    </xf>
    <xf numFmtId="1" fontId="26" fillId="0" borderId="1" xfId="32" applyNumberFormat="1" applyFont="1" applyFill="1" applyBorder="1" applyAlignment="1" applyProtection="1">
      <alignment horizontal="center" vertical="center" shrinkToFit="1"/>
    </xf>
    <xf numFmtId="165" fontId="26" fillId="9" borderId="1" xfId="31" applyNumberFormat="1" applyFont="1" applyFill="1" applyBorder="1" applyAlignment="1">
      <alignment horizontal="center" vertical="center" textRotation="90" shrinkToFit="1"/>
    </xf>
    <xf numFmtId="172" fontId="26" fillId="9" borderId="1" xfId="49" applyNumberFormat="1" applyFont="1" applyFill="1" applyBorder="1" applyAlignment="1" applyProtection="1">
      <alignment horizontal="center" vertical="center"/>
    </xf>
    <xf numFmtId="0" fontId="26" fillId="9" borderId="1" xfId="49" applyFont="1" applyFill="1" applyBorder="1" applyAlignment="1">
      <alignment horizontal="center" vertical="center"/>
    </xf>
    <xf numFmtId="9" fontId="26" fillId="0" borderId="1" xfId="49" applyNumberFormat="1" applyFont="1" applyFill="1" applyBorder="1" applyAlignment="1">
      <alignment horizontal="center" vertical="center"/>
    </xf>
    <xf numFmtId="0" fontId="26" fillId="0" borderId="1" xfId="49" applyFont="1" applyFill="1" applyBorder="1" applyAlignment="1" applyProtection="1">
      <alignment horizontal="justify" vertical="center"/>
    </xf>
    <xf numFmtId="9" fontId="26" fillId="0" borderId="1" xfId="46" applyFont="1" applyFill="1" applyBorder="1" applyAlignment="1">
      <alignment horizontal="center" vertical="center"/>
    </xf>
    <xf numFmtId="0" fontId="26" fillId="9" borderId="1" xfId="49" applyFont="1" applyFill="1" applyBorder="1" applyAlignment="1" applyProtection="1">
      <alignment horizontal="center" vertical="center" wrapText="1"/>
    </xf>
    <xf numFmtId="0" fontId="26" fillId="0" borderId="1" xfId="49" applyFont="1" applyFill="1" applyBorder="1" applyAlignment="1" applyProtection="1">
      <alignment horizontal="justify" vertical="center" wrapText="1"/>
    </xf>
    <xf numFmtId="172" fontId="26" fillId="9" borderId="1" xfId="49" applyNumberFormat="1" applyFont="1" applyFill="1" applyBorder="1" applyAlignment="1" applyProtection="1">
      <alignment horizontal="center" vertical="center" wrapText="1"/>
    </xf>
    <xf numFmtId="0" fontId="26" fillId="9" borderId="1" xfId="49" applyFont="1" applyFill="1" applyBorder="1" applyAlignment="1">
      <alignment horizontal="center" vertical="center" wrapText="1"/>
    </xf>
    <xf numFmtId="9" fontId="26" fillId="0" borderId="1" xfId="49" applyNumberFormat="1" applyFont="1" applyFill="1" applyBorder="1" applyAlignment="1">
      <alignment horizontal="center" vertical="center" wrapText="1"/>
    </xf>
    <xf numFmtId="0" fontId="26" fillId="9" borderId="1" xfId="31" applyFont="1" applyFill="1" applyBorder="1" applyAlignment="1" applyProtection="1">
      <alignment horizontal="justify" vertical="center" wrapText="1"/>
    </xf>
    <xf numFmtId="0" fontId="26" fillId="9" borderId="1" xfId="31" applyFont="1" applyFill="1" applyBorder="1" applyAlignment="1" applyProtection="1">
      <alignment horizontal="justify" vertical="center"/>
    </xf>
    <xf numFmtId="172" fontId="26" fillId="9" borderId="1" xfId="31" applyNumberFormat="1" applyFont="1" applyFill="1" applyBorder="1" applyAlignment="1" applyProtection="1">
      <alignment horizontal="center" vertical="center"/>
    </xf>
    <xf numFmtId="9" fontId="26" fillId="0" borderId="1" xfId="31" applyNumberFormat="1" applyFont="1" applyFill="1" applyBorder="1" applyAlignment="1">
      <alignment horizontal="center" vertical="center"/>
    </xf>
    <xf numFmtId="0" fontId="26" fillId="9" borderId="1" xfId="31" applyFont="1" applyFill="1" applyBorder="1" applyAlignment="1" applyProtection="1">
      <alignment horizontal="center" vertical="center" wrapText="1"/>
    </xf>
    <xf numFmtId="0" fontId="26" fillId="9" borderId="1" xfId="31" applyFont="1" applyFill="1" applyBorder="1" applyAlignment="1">
      <alignment horizontal="center" vertical="center" wrapText="1"/>
    </xf>
    <xf numFmtId="1" fontId="26" fillId="0" borderId="13" xfId="32" applyNumberFormat="1" applyFont="1" applyFill="1" applyBorder="1" applyAlignment="1" applyProtection="1">
      <alignment horizontal="center" vertical="center" shrinkToFit="1"/>
    </xf>
    <xf numFmtId="9" fontId="26" fillId="0" borderId="14" xfId="49" applyNumberFormat="1" applyFont="1" applyFill="1" applyBorder="1" applyAlignment="1">
      <alignment horizontal="center" vertical="center"/>
    </xf>
    <xf numFmtId="9" fontId="26" fillId="0" borderId="14" xfId="49" applyNumberFormat="1" applyFont="1" applyFill="1" applyBorder="1" applyAlignment="1">
      <alignment horizontal="center" vertical="center" wrapText="1"/>
    </xf>
    <xf numFmtId="168" fontId="26" fillId="0" borderId="1" xfId="31" applyNumberFormat="1" applyFont="1" applyFill="1" applyBorder="1" applyAlignment="1">
      <alignment horizontal="center" vertical="center"/>
    </xf>
    <xf numFmtId="168" fontId="26" fillId="0" borderId="14" xfId="31" applyNumberFormat="1" applyFont="1" applyFill="1" applyBorder="1" applyAlignment="1">
      <alignment horizontal="center" vertical="center"/>
    </xf>
    <xf numFmtId="9" fontId="26" fillId="0" borderId="14" xfId="31" applyNumberFormat="1" applyFont="1" applyFill="1" applyBorder="1" applyAlignment="1">
      <alignment horizontal="center" vertical="center"/>
    </xf>
    <xf numFmtId="0" fontId="26" fillId="9" borderId="17" xfId="49" applyFont="1" applyFill="1" applyBorder="1" applyAlignment="1" applyProtection="1">
      <alignment horizontal="center" vertical="center" wrapText="1"/>
    </xf>
    <xf numFmtId="172" fontId="26" fillId="9" borderId="17" xfId="49" applyNumberFormat="1" applyFont="1" applyFill="1" applyBorder="1" applyAlignment="1" applyProtection="1">
      <alignment horizontal="center" vertical="center"/>
    </xf>
    <xf numFmtId="0" fontId="26" fillId="9" borderId="17" xfId="49" applyFont="1" applyFill="1" applyBorder="1" applyAlignment="1">
      <alignment horizontal="center" vertical="center"/>
    </xf>
    <xf numFmtId="0" fontId="26" fillId="9" borderId="17" xfId="49" applyFont="1" applyFill="1" applyBorder="1" applyAlignment="1">
      <alignment horizontal="center" vertical="center" wrapText="1"/>
    </xf>
    <xf numFmtId="9" fontId="26" fillId="0" borderId="17" xfId="49" applyNumberFormat="1" applyFont="1" applyFill="1" applyBorder="1" applyAlignment="1" applyProtection="1">
      <alignment horizontal="center" vertical="center"/>
    </xf>
    <xf numFmtId="9" fontId="26" fillId="0" borderId="19" xfId="49" applyNumberFormat="1" applyFont="1" applyFill="1" applyBorder="1" applyAlignment="1" applyProtection="1">
      <alignment horizontal="center" vertical="center"/>
    </xf>
    <xf numFmtId="1" fontId="26" fillId="0" borderId="24" xfId="32" applyNumberFormat="1" applyFont="1" applyFill="1" applyBorder="1" applyAlignment="1" applyProtection="1">
      <alignment horizontal="center" vertical="center" shrinkToFit="1"/>
    </xf>
    <xf numFmtId="1" fontId="26" fillId="0" borderId="17" xfId="32" applyNumberFormat="1" applyFont="1" applyFill="1" applyBorder="1" applyAlignment="1" applyProtection="1">
      <alignment horizontal="center" vertical="center" shrinkToFit="1"/>
    </xf>
    <xf numFmtId="0" fontId="26" fillId="0" borderId="1" xfId="49" applyFont="1" applyFill="1" applyBorder="1" applyAlignment="1" applyProtection="1">
      <alignment horizontal="center" vertical="center" wrapText="1"/>
    </xf>
    <xf numFmtId="165" fontId="26" fillId="0" borderId="1" xfId="31" applyNumberFormat="1" applyFont="1" applyFill="1" applyBorder="1" applyAlignment="1">
      <alignment horizontal="center" vertical="center" textRotation="90" shrinkToFit="1"/>
    </xf>
    <xf numFmtId="165" fontId="26" fillId="0" borderId="13" xfId="31" applyNumberFormat="1" applyFont="1" applyFill="1" applyBorder="1" applyAlignment="1">
      <alignment horizontal="center" vertical="center" textRotation="90" shrinkToFit="1"/>
    </xf>
    <xf numFmtId="0" fontId="26" fillId="0" borderId="1" xfId="49" applyFont="1" applyFill="1" applyBorder="1" applyAlignment="1">
      <alignment horizontal="center" vertical="center" wrapText="1"/>
    </xf>
    <xf numFmtId="0" fontId="26" fillId="9" borderId="18" xfId="31" applyFont="1" applyFill="1" applyBorder="1" applyAlignment="1" applyProtection="1">
      <alignment horizontal="justify" vertical="center"/>
    </xf>
    <xf numFmtId="172" fontId="26" fillId="9" borderId="18" xfId="31" applyNumberFormat="1" applyFont="1" applyFill="1" applyBorder="1" applyAlignment="1" applyProtection="1">
      <alignment horizontal="center" vertical="center"/>
    </xf>
    <xf numFmtId="0" fontId="26" fillId="9" borderId="18" xfId="49" applyFont="1" applyFill="1" applyBorder="1" applyAlignment="1">
      <alignment horizontal="center" vertical="center"/>
    </xf>
    <xf numFmtId="0" fontId="26" fillId="9" borderId="18" xfId="31" applyFont="1" applyFill="1" applyBorder="1" applyAlignment="1">
      <alignment horizontal="center" vertical="center" wrapText="1"/>
    </xf>
    <xf numFmtId="0" fontId="26" fillId="9" borderId="18" xfId="31" applyFont="1" applyFill="1" applyBorder="1" applyAlignment="1" applyProtection="1">
      <alignment horizontal="center" vertical="center" wrapText="1"/>
    </xf>
    <xf numFmtId="9" fontId="26" fillId="0" borderId="18" xfId="31" applyNumberFormat="1" applyFont="1" applyFill="1" applyBorder="1" applyAlignment="1">
      <alignment horizontal="center" vertical="center"/>
    </xf>
    <xf numFmtId="1" fontId="26" fillId="0" borderId="21" xfId="32" applyNumberFormat="1" applyFont="1" applyFill="1" applyBorder="1" applyAlignment="1" applyProtection="1">
      <alignment horizontal="center" vertical="center" shrinkToFit="1"/>
    </xf>
    <xf numFmtId="1" fontId="26" fillId="0" borderId="18" xfId="32" applyNumberFormat="1" applyFont="1" applyFill="1" applyBorder="1" applyAlignment="1" applyProtection="1">
      <alignment horizontal="center" vertical="center" shrinkToFit="1"/>
    </xf>
    <xf numFmtId="0" fontId="26" fillId="0" borderId="22" xfId="49" applyFont="1" applyFill="1" applyBorder="1" applyAlignment="1" applyProtection="1">
      <alignment horizontal="center" vertical="center"/>
    </xf>
    <xf numFmtId="0" fontId="26" fillId="0" borderId="5" xfId="49" applyFont="1" applyFill="1" applyBorder="1" applyAlignment="1" applyProtection="1">
      <alignment horizontal="center" vertical="center"/>
    </xf>
    <xf numFmtId="0" fontId="26" fillId="0" borderId="23" xfId="49" applyFont="1" applyFill="1" applyBorder="1" applyAlignment="1" applyProtection="1">
      <alignment horizontal="center" vertical="center"/>
    </xf>
    <xf numFmtId="9" fontId="26" fillId="0" borderId="20" xfId="31" applyNumberFormat="1" applyFont="1" applyFill="1" applyBorder="1" applyAlignment="1">
      <alignment horizontal="center" vertical="center"/>
    </xf>
    <xf numFmtId="172" fontId="26" fillId="0" borderId="1" xfId="49" applyNumberFormat="1" applyFont="1" applyFill="1" applyBorder="1" applyAlignment="1" applyProtection="1">
      <alignment horizontal="center" vertical="center"/>
    </xf>
    <xf numFmtId="0" fontId="26" fillId="0" borderId="1" xfId="49" applyFont="1" applyFill="1" applyBorder="1" applyAlignment="1">
      <alignment horizontal="center" vertical="center"/>
    </xf>
    <xf numFmtId="1" fontId="26" fillId="9" borderId="17" xfId="32" applyNumberFormat="1" applyFont="1" applyFill="1" applyBorder="1" applyAlignment="1" applyProtection="1">
      <alignment horizontal="center" vertical="center" shrinkToFit="1"/>
    </xf>
    <xf numFmtId="0" fontId="26" fillId="9" borderId="17" xfId="49" applyFont="1" applyFill="1" applyBorder="1" applyAlignment="1" applyProtection="1">
      <alignment horizontal="justify" vertical="center"/>
    </xf>
    <xf numFmtId="0" fontId="26" fillId="9" borderId="1" xfId="49" applyFont="1" applyFill="1" applyBorder="1" applyAlignment="1" applyProtection="1">
      <alignment horizontal="justify" vertical="center"/>
    </xf>
    <xf numFmtId="9" fontId="4" fillId="12" borderId="1" xfId="32" applyFont="1" applyFill="1" applyBorder="1" applyAlignment="1" applyProtection="1">
      <alignment horizontal="center" vertical="center" shrinkToFit="1"/>
    </xf>
    <xf numFmtId="9" fontId="4" fillId="11" borderId="1" xfId="32" applyFont="1" applyFill="1" applyBorder="1" applyAlignment="1" applyProtection="1">
      <alignment horizontal="center" vertical="center" shrinkToFit="1"/>
    </xf>
    <xf numFmtId="0" fontId="4" fillId="17" borderId="1" xfId="49" applyFont="1" applyFill="1" applyBorder="1" applyAlignment="1" applyProtection="1">
      <alignment horizontal="center" vertical="center" wrapText="1"/>
      <protection locked="0"/>
    </xf>
    <xf numFmtId="0" fontId="25" fillId="9" borderId="1" xfId="49" applyFont="1" applyFill="1" applyBorder="1" applyAlignment="1" applyProtection="1">
      <alignment horizontal="justify" vertical="center" wrapText="1"/>
      <protection locked="0"/>
    </xf>
    <xf numFmtId="9" fontId="26" fillId="9" borderId="1" xfId="49" applyNumberFormat="1" applyFont="1" applyFill="1" applyBorder="1" applyAlignment="1">
      <alignment horizontal="center" vertical="center"/>
    </xf>
    <xf numFmtId="0" fontId="24" fillId="4" borderId="5" xfId="0" applyFont="1" applyFill="1" applyBorder="1" applyAlignment="1" applyProtection="1">
      <alignment horizontal="center" vertical="center" wrapText="1"/>
    </xf>
    <xf numFmtId="0" fontId="24" fillId="4" borderId="9" xfId="0" applyFont="1" applyFill="1" applyBorder="1" applyAlignment="1" applyProtection="1">
      <alignment horizontal="center" vertical="center" wrapText="1"/>
    </xf>
    <xf numFmtId="0" fontId="24" fillId="4" borderId="7" xfId="0" applyFont="1" applyFill="1" applyBorder="1" applyAlignment="1" applyProtection="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2" xfId="0" applyFont="1" applyBorder="1" applyAlignment="1">
      <alignment horizontal="center" vertical="center" wrapText="1"/>
    </xf>
    <xf numFmtId="14" fontId="24" fillId="11" borderId="1" xfId="0" applyNumberFormat="1" applyFont="1" applyFill="1" applyBorder="1" applyAlignment="1" applyProtection="1">
      <alignment horizontal="center" vertical="center" wrapText="1"/>
    </xf>
    <xf numFmtId="9" fontId="24" fillId="9" borderId="1" xfId="40" applyFont="1" applyFill="1" applyBorder="1" applyAlignment="1" applyProtection="1">
      <alignment horizontal="center" vertical="center" wrapText="1"/>
    </xf>
    <xf numFmtId="0" fontId="24" fillId="11" borderId="1" xfId="0" applyFont="1" applyFill="1" applyBorder="1" applyAlignment="1" applyProtection="1">
      <alignment horizontal="center" vertical="center" wrapText="1"/>
    </xf>
    <xf numFmtId="9" fontId="24" fillId="4" borderId="1" xfId="40" applyFont="1" applyFill="1" applyBorder="1" applyAlignment="1" applyProtection="1">
      <alignment horizontal="center" vertical="center" wrapText="1"/>
    </xf>
    <xf numFmtId="0" fontId="24" fillId="9" borderId="1" xfId="0" applyFont="1" applyFill="1" applyBorder="1" applyAlignment="1">
      <alignment horizontal="center" vertical="center" wrapText="1"/>
    </xf>
    <xf numFmtId="0" fontId="24" fillId="6" borderId="1" xfId="0" applyFont="1" applyFill="1" applyBorder="1" applyAlignment="1" applyProtection="1">
      <alignment horizontal="center" vertical="center" wrapText="1"/>
    </xf>
    <xf numFmtId="14" fontId="24" fillId="22" borderId="1" xfId="0" applyNumberFormat="1" applyFont="1" applyFill="1" applyBorder="1" applyAlignment="1" applyProtection="1">
      <alignment horizontal="center" vertical="center" wrapText="1"/>
    </xf>
    <xf numFmtId="14" fontId="24" fillId="4" borderId="1" xfId="0" applyNumberFormat="1" applyFont="1" applyFill="1" applyBorder="1" applyAlignment="1" applyProtection="1">
      <alignment horizontal="center" vertical="center" wrapText="1"/>
    </xf>
    <xf numFmtId="9" fontId="24" fillId="11" borderId="1" xfId="40" applyFont="1" applyFill="1" applyBorder="1" applyAlignment="1" applyProtection="1">
      <alignment horizontal="center" vertical="center" wrapText="1"/>
    </xf>
    <xf numFmtId="9" fontId="24" fillId="6" borderId="1" xfId="40" applyFont="1" applyFill="1" applyBorder="1" applyAlignment="1" applyProtection="1">
      <alignment horizontal="center" vertical="center" wrapText="1"/>
    </xf>
    <xf numFmtId="0" fontId="24" fillId="13" borderId="1" xfId="0" applyFont="1" applyFill="1" applyBorder="1" applyAlignment="1" applyProtection="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4" fillId="9" borderId="1"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24" fillId="4" borderId="1" xfId="0" applyFont="1" applyFill="1" applyBorder="1" applyAlignment="1">
      <alignment horizontal="center" vertical="center" wrapText="1"/>
    </xf>
    <xf numFmtId="0" fontId="24" fillId="4"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24" fillId="3" borderId="0" xfId="0" applyFont="1" applyFill="1" applyBorder="1" applyAlignment="1" applyProtection="1">
      <alignment horizontal="left" vertical="center" wrapText="1"/>
    </xf>
    <xf numFmtId="0" fontId="24" fillId="3" borderId="6" xfId="0" applyFont="1" applyFill="1" applyBorder="1" applyAlignment="1" applyProtection="1">
      <alignment horizontal="left" vertical="center" wrapText="1"/>
    </xf>
    <xf numFmtId="0" fontId="24" fillId="7" borderId="1" xfId="0" applyFont="1" applyFill="1" applyBorder="1" applyAlignment="1" applyProtection="1">
      <alignment horizontal="center" vertical="center" wrapText="1"/>
    </xf>
    <xf numFmtId="0" fontId="4" fillId="0" borderId="1" xfId="0" applyFont="1" applyBorder="1"/>
    <xf numFmtId="0" fontId="24" fillId="12" borderId="1" xfId="0" applyFont="1" applyFill="1" applyBorder="1" applyAlignment="1">
      <alignment horizontal="center" vertical="center" wrapText="1"/>
    </xf>
  </cellXfs>
  <cellStyles count="50">
    <cellStyle name="Hipervínculo" xfId="1" builtinId="8"/>
    <cellStyle name="Hipervínculo 2" xfId="2"/>
    <cellStyle name="Hipervínculo 2 2" xfId="3"/>
    <cellStyle name="Hipervínculo 2_Plan de Acción 2012 Seguimiento Sept" xfId="4"/>
    <cellStyle name="Hipervínculo 3" xfId="5"/>
    <cellStyle name="Hipervínculo 3 2" xfId="6"/>
    <cellStyle name="Hipervínculo 3_Plan de Acción 2012 Seguimiento Sept" xfId="7"/>
    <cellStyle name="Millares 2" xfId="8"/>
    <cellStyle name="Millares 2 2" xfId="9"/>
    <cellStyle name="Millares 2 2 2" xfId="35"/>
    <cellStyle name="Millares 2 3" xfId="47"/>
    <cellStyle name="Millares 3" xfId="34"/>
    <cellStyle name="Millares 3 2" xfId="41"/>
    <cellStyle name="Millares 4" xfId="42"/>
    <cellStyle name="Moneda" xfId="44" builtinId="4"/>
    <cellStyle name="Moneda 2" xfId="39"/>
    <cellStyle name="Moneda 3" xfId="48"/>
    <cellStyle name="Normal" xfId="0" builtinId="0"/>
    <cellStyle name="Normal 2" xfId="10"/>
    <cellStyle name="Normal 2 2" xfId="11"/>
    <cellStyle name="Normal 2 2 2" xfId="12"/>
    <cellStyle name="Normal 2 2 2 2" xfId="31"/>
    <cellStyle name="Normal 2 2_Plan de Acción 2012 Seguimiento Sept" xfId="13"/>
    <cellStyle name="Normal 2 3" xfId="14"/>
    <cellStyle name="Normal 2 3 2" xfId="15"/>
    <cellStyle name="Normal 2 3_Plan de Acción 2012 Seguimiento Sept" xfId="16"/>
    <cellStyle name="Normal 2 4" xfId="29"/>
    <cellStyle name="Normal 3" xfId="45"/>
    <cellStyle name="Normal 4" xfId="30"/>
    <cellStyle name="Normal 5" xfId="49"/>
    <cellStyle name="Normal 6" xfId="17"/>
    <cellStyle name="Normal_010001004 ANEXO 4 FORMATO HOJA DE VIDA INDICADOR" xfId="43"/>
    <cellStyle name="Normal_Propuesta Plan de Acción Versión 2.0 OCI 2" xfId="37"/>
    <cellStyle name="Normal_Propuesta Plan de Acción Versión 2.0 R.F. y J.C." xfId="26"/>
    <cellStyle name="Porcentaje" xfId="18" builtinId="5"/>
    <cellStyle name="Porcentaje 2" xfId="19"/>
    <cellStyle name="Porcentaje 2 2" xfId="28"/>
    <cellStyle name="Porcentaje 2 2 2" xfId="32"/>
    <cellStyle name="Porcentaje 3" xfId="20"/>
    <cellStyle name="Porcentaje 3 2" xfId="21"/>
    <cellStyle name="Porcentaje 3 2 2" xfId="36"/>
    <cellStyle name="Porcentaje 4" xfId="22"/>
    <cellStyle name="Porcentaje 4 2" xfId="23"/>
    <cellStyle name="Porcentaje 5" xfId="24"/>
    <cellStyle name="Porcentaje 5 2" xfId="38"/>
    <cellStyle name="Porcentaje 6" xfId="25"/>
    <cellStyle name="Porcentaje 6 2" xfId="27"/>
    <cellStyle name="Porcentaje 7" xfId="33"/>
    <cellStyle name="Porcentaje 7 2" xfId="40"/>
    <cellStyle name="Porcentaje 8" xfId="46"/>
  </cellStyles>
  <dxfs count="117">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s>
  <tableStyles count="0" defaultTableStyle="TableStyleMedium9" defaultPivotStyle="PivotStyleLight16"/>
  <colors>
    <mruColors>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O"/>
              <a:t>Evolución 12 últimos meses</a:t>
            </a:r>
          </a:p>
        </c:rich>
      </c:tx>
      <c:layout>
        <c:manualLayout>
          <c:xMode val="edge"/>
          <c:yMode val="edge"/>
          <c:x val="0.29566914305203373"/>
          <c:y val="3.3742331288343558E-2"/>
        </c:manualLayout>
      </c:layout>
      <c:overlay val="0"/>
      <c:spPr>
        <a:noFill/>
        <a:ln w="25400">
          <a:noFill/>
        </a:ln>
      </c:spPr>
    </c:title>
    <c:autoTitleDeleted val="0"/>
    <c:plotArea>
      <c:layout>
        <c:manualLayout>
          <c:layoutTarget val="inner"/>
          <c:xMode val="edge"/>
          <c:yMode val="edge"/>
          <c:x val="9.9811859646928791E-2"/>
          <c:y val="0.20858895705521471"/>
          <c:w val="0.72128192914667411"/>
          <c:h val="0.65337423312883436"/>
        </c:manualLayout>
      </c:layout>
      <c:lineChart>
        <c:grouping val="standard"/>
        <c:varyColors val="0"/>
        <c:ser>
          <c:idx val="0"/>
          <c:order val="0"/>
          <c:tx>
            <c:strRef>
              <c:f>'cump obj'!$A$9</c:f>
              <c:strCache>
                <c:ptCount val="1"/>
                <c:pt idx="0">
                  <c:v>INDIC.</c:v>
                </c:pt>
              </c:strCache>
            </c:strRef>
          </c:tx>
          <c:spPr>
            <a:ln w="12700">
              <a:solidFill>
                <a:srgbClr val="000080"/>
              </a:solidFill>
              <a:prstDash val="solid"/>
            </a:ln>
          </c:spPr>
          <c:marker>
            <c:symbol val="diamond"/>
            <c:size val="3"/>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'cump obj'!$B$8:$M$8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'cump obj'!$B$9:$M$9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'cump obj'!$A$10</c:f>
              <c:strCache>
                <c:ptCount val="1"/>
                <c:pt idx="0">
                  <c:v>MIN</c:v>
                </c:pt>
              </c:strCache>
            </c:strRef>
          </c:tx>
          <c:spPr>
            <a:ln w="12700">
              <a:solidFill>
                <a:srgbClr val="FF00FF"/>
              </a:solidFill>
              <a:prstDash val="solid"/>
            </a:ln>
          </c:spPr>
          <c:marker>
            <c:symbol val="none"/>
          </c:marker>
          <c:cat>
            <c:numRef>
              <c:f>'cump obj'!$B$8:$M$8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'cump obj'!$B$10:$M$10</c:f>
              <c:numCache>
                <c:formatCode>0%</c:formatCode>
                <c:ptCount val="12"/>
                <c:pt idx="0">
                  <c:v>0.6</c:v>
                </c:pt>
                <c:pt idx="1">
                  <c:v>0.6</c:v>
                </c:pt>
                <c:pt idx="2">
                  <c:v>0.6</c:v>
                </c:pt>
                <c:pt idx="3">
                  <c:v>0.6</c:v>
                </c:pt>
                <c:pt idx="4">
                  <c:v>0.6</c:v>
                </c:pt>
                <c:pt idx="5">
                  <c:v>0.6</c:v>
                </c:pt>
                <c:pt idx="6">
                  <c:v>0.6</c:v>
                </c:pt>
                <c:pt idx="7">
                  <c:v>0.6</c:v>
                </c:pt>
                <c:pt idx="8">
                  <c:v>0.6</c:v>
                </c:pt>
                <c:pt idx="9">
                  <c:v>0.6</c:v>
                </c:pt>
                <c:pt idx="10">
                  <c:v>0.6</c:v>
                </c:pt>
                <c:pt idx="11">
                  <c:v>0.6</c:v>
                </c:pt>
              </c:numCache>
            </c:numRef>
          </c:val>
          <c:smooth val="0"/>
        </c:ser>
        <c:ser>
          <c:idx val="2"/>
          <c:order val="2"/>
          <c:tx>
            <c:strRef>
              <c:f>'cump obj'!$A$11</c:f>
              <c:strCache>
                <c:ptCount val="1"/>
                <c:pt idx="0">
                  <c:v>MAX</c:v>
                </c:pt>
              </c:strCache>
            </c:strRef>
          </c:tx>
          <c:spPr>
            <a:ln w="12700">
              <a:solidFill>
                <a:srgbClr val="FFFF00"/>
              </a:solidFill>
              <a:prstDash val="solid"/>
            </a:ln>
          </c:spPr>
          <c:marker>
            <c:symbol val="none"/>
          </c:marker>
          <c:cat>
            <c:numRef>
              <c:f>'cump obj'!$B$8:$M$8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'cump obj'!$B$11:$M$11</c:f>
              <c:numCache>
                <c:formatCode>0%</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ser>
        <c:dLbls>
          <c:showLegendKey val="0"/>
          <c:showVal val="0"/>
          <c:showCatName val="0"/>
          <c:showSerName val="0"/>
          <c:showPercent val="0"/>
          <c:showBubbleSize val="0"/>
        </c:dLbls>
        <c:marker val="1"/>
        <c:smooth val="0"/>
        <c:axId val="1278951232"/>
        <c:axId val="1278951776"/>
      </c:lineChart>
      <c:catAx>
        <c:axId val="12789512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278951776"/>
        <c:crosses val="autoZero"/>
        <c:auto val="1"/>
        <c:lblAlgn val="ctr"/>
        <c:lblOffset val="100"/>
        <c:tickLblSkip val="1"/>
        <c:tickMarkSkip val="1"/>
        <c:noMultiLvlLbl val="0"/>
      </c:catAx>
      <c:valAx>
        <c:axId val="127895177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278951232"/>
        <c:crosses val="autoZero"/>
        <c:crossBetween val="between"/>
      </c:valAx>
      <c:spPr>
        <a:solidFill>
          <a:srgbClr val="C0C0C0"/>
        </a:solidFill>
        <a:ln w="12700">
          <a:solidFill>
            <a:srgbClr val="808080"/>
          </a:solidFill>
          <a:prstDash val="solid"/>
        </a:ln>
      </c:spPr>
    </c:plotArea>
    <c:legend>
      <c:legendPos val="r"/>
      <c:layout>
        <c:manualLayout>
          <c:xMode val="edge"/>
          <c:yMode val="edge"/>
          <c:x val="0.83241741674946002"/>
          <c:y val="0.42332705344347299"/>
          <c:w val="0.14313052676325067"/>
          <c:h val="0.19632545931758527"/>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es-CO"/>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381000</xdr:colOff>
      <xdr:row>13</xdr:row>
      <xdr:rowOff>66675</xdr:rowOff>
    </xdr:from>
    <xdr:to>
      <xdr:col>10</xdr:col>
      <xdr:colOff>171450</xdr:colOff>
      <xdr:row>32</xdr:row>
      <xdr:rowOff>85725</xdr:rowOff>
    </xdr:to>
    <xdr:graphicFrame macro="">
      <xdr:nvGraphicFramePr>
        <xdr:cNvPr id="4163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92110</xdr:colOff>
      <xdr:row>0</xdr:row>
      <xdr:rowOff>203060</xdr:rowOff>
    </xdr:from>
    <xdr:to>
      <xdr:col>2</xdr:col>
      <xdr:colOff>279162</xdr:colOff>
      <xdr:row>2</xdr:row>
      <xdr:rowOff>143928</xdr:rowOff>
    </xdr:to>
    <xdr:pic>
      <xdr:nvPicPr>
        <xdr:cNvPr id="2" name="Picture 82"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110" y="203060"/>
          <a:ext cx="804607" cy="746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gas/Downloads/010001004%20ANEXO%204%20FORMATO%20HOJA%20DE%20VIDA%20INDICAD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EACION/PROCESOS%20SIG/DIRECIONAMIENTO%20ESTRAT/PLAN%20DE%20ACCI&#211;N%20INSTITUCIONAL/2014/SEGTO%202014/SGTO%20SEP/CONSOLIDADO%20SGTO%20PLAN%20DE%20ACCI&#211;N%20SEP%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VIDA 1001004"/>
      <sheetName val="INTRUCTIVO HOJA INDICADOR"/>
      <sheetName val="Base de Datos"/>
    </sheetNames>
    <sheetDataSet>
      <sheetData sheetId="0"/>
      <sheetData sheetId="1"/>
      <sheetData sheetId="2">
        <row r="1">
          <cell r="A1" t="str">
            <v>PROCESOS</v>
          </cell>
          <cell r="I1" t="str">
            <v>OBJETIVO DEL PROCESO</v>
          </cell>
        </row>
        <row r="2">
          <cell r="A2" t="str">
            <v>Lista desplegable</v>
          </cell>
          <cell r="I2" t="str">
            <v>Lista desplegable</v>
          </cell>
        </row>
        <row r="3">
          <cell r="A3" t="str">
            <v>PROCESO DE DIRECCIONAMIENTO ESTRATÉGICO - PDE - CÓDIGO 010.</v>
          </cell>
          <cell r="I3" t="str">
            <v>Difundir la orientación estratégica de la entidad de conformidad con las disposiciones legales vigentes, a través de la implementación de políticas, estrategias, lineamientos, objetivos y metas, para el  cumplimiento de la misión institucional.</v>
          </cell>
        </row>
        <row r="4">
          <cell r="A4" t="str">
            <v>PROCESO DE TECNOLOGÍAS DE LA INFORMACIÓN Y LAS COMUNICACIONES - PTICS - CÓDIGO 100.</v>
          </cell>
          <cell r="I4" t="str">
            <v>Estandarizar e integrar los sistemas de información institucionales, automatizar procesos y gestionar tecnológicamente comunicaciones unificadas para apoyar el proceso de toma de decisiones en la entidad.</v>
          </cell>
        </row>
        <row r="5">
          <cell r="A5" t="str">
            <v>PROCESO DE COMUNICACIÓN ESTRATÉGICA - PCE - CÓDIGO 110.</v>
          </cell>
          <cell r="I5" t="str">
            <v>Diseñar y difundir la política comunicacional interna y externa de la entidad, a través de la implementación de estrategias informativas, encaminadas a posicionar la imagen de la Contraloría de Bogotá.</v>
          </cell>
        </row>
        <row r="6">
          <cell r="A6" t="str">
            <v>PROCESO DE PARTICIPACIÓN CIUDADANA - PPC - CÓDIGO 020.</v>
          </cell>
          <cell r="I6" t="str">
            <v xml:space="preserve">Establecer un enlace permanente con los clientes de la entidad: Concejo y Ciudadanía, promoviendo la participación ciudadana en el control fiscal y el apoyo al control político,  generando espacios en los que los clientes puedan dinamizar y consolidar su </v>
          </cell>
        </row>
        <row r="7">
          <cell r="A7" t="str">
            <v>PROCESO DE ESTUDIOS DE ECONOMÍA Y POLÍTICA PÚBLICA - PEPP - CÓDIGO 030.</v>
          </cell>
          <cell r="I7" t="str">
            <v>Realizar estudios e investigaciones que permitan evaluar la gestión fiscal de la administración distrital a través del plan de desarrollo, las políticas públicas y las finanzas de la Administración Distrital en coordinación con las direcciones sectoriales</v>
          </cell>
        </row>
        <row r="8">
          <cell r="A8" t="str">
            <v>PROCESO DE VIGILANCIA Y CONTROL A LA GESTIÓN FISCAL - PVCGF - CÓDIGO 040.</v>
          </cell>
          <cell r="I8" t="str">
            <v>Ejercer la vigilancia y control a la gestión fiscal de los sujetos de control, en aras del mejoramiento de la calidad de vida de los ciudadanos del Distrito Capital.</v>
          </cell>
        </row>
        <row r="9">
          <cell r="A9" t="str">
            <v>PROCESO RESPONSABILIDAD FISCAL Y JURISDICCIÓN COACTIVA - PRFJC - CÓDIGO 050.</v>
          </cell>
          <cell r="I9" t="str">
            <v>Adelantar el proceso de responsabilidad de conformidad con la Constitución Política y la ley para determinar y establecer la responsabilidad fiscal por el daño ocasionado al patrimonio del Distrito Capital, así como obtener su resarcimiento a través de la</v>
          </cell>
        </row>
        <row r="10">
          <cell r="A10" t="str">
            <v>PROCESO DE GESTIÓN JURÍDICA -PGJ - CÓDIGO 120.</v>
          </cell>
          <cell r="I10" t="str">
            <v>Realizar la defensa judicial y extrajudicial, así como la emisión de conceptos jurídicos requeridos para apoyar trámites y procesos estratégicos, misionales, de apoyo y de evaluación y control de la Contraloría de Bogotá, D.C., dentro de los términos esta</v>
          </cell>
        </row>
        <row r="11">
          <cell r="A11" t="str">
            <v>PROCESO DE GESTIÓN DEL TALENTO HUMANO - PGTL - CÓDIGO 060.</v>
          </cell>
          <cell r="I11" t="str">
            <v>Administrar de manera eficiente el talento humano al servicio de la Contraloría de Bogotá, D.C., mediante el desarrollo de estrategias administrativas y operativas que generen las condiciones laborales con las cuales los servidores públicos contribuyan al</v>
          </cell>
        </row>
        <row r="12">
          <cell r="A12" t="str">
            <v>PROCESO DE GESTIÓN FINANCIERA - PGF - CÓDIGO 130.</v>
          </cell>
          <cell r="I12" t="str">
            <v xml:space="preserve">Planear, ejecutar y hacer seguimiento a la ejecución presupuestal de los recursos apropiados a la Contraloría de Bogotá de acuerdo con la normatividad vigente a través de herramientas e instrumentos con el fin de dar a conocer de manera oportuna y veraz, </v>
          </cell>
        </row>
        <row r="13">
          <cell r="A13" t="str">
            <v>PROCESO DE GESTIÓN CONTRACTUAL - PGC - CÓDIGO 140.</v>
          </cell>
          <cell r="I13" t="str">
            <v>Adquirir los bienes y servicios, mediante la implementación de procedimientos de contratación ágiles en estricta observancia de la normatividad vigente, con el fin de mantener la eficiencia de servicios de la Contraloría de Bogotá.</v>
          </cell>
        </row>
        <row r="14">
          <cell r="A14" t="str">
            <v>PROCESO DE  GESTIÓN DE RECURSOS FÍSICOS - PRF - CÓDIGO 080.</v>
          </cell>
          <cell r="I14" t="str">
            <v>Gestionar la provisión oportuna de los recursos físicos, equipos informáticos y de servicios administrativos de la Contraloría de Bogotá D.C., mediante la administración, mantenimiento y control de la infraestructura y equipos necesarios para garantizar l</v>
          </cell>
        </row>
        <row r="15">
          <cell r="A15" t="str">
            <v xml:space="preserve"> PROCESO DE GESTIÓN DOCUMENTAL - PGD - CÓDIGO 070.</v>
          </cell>
          <cell r="I15" t="str">
            <v>Implementar todas las actividades técnicas y administrativas que permitan un eficiente, eficaz y efectivo manejo y organización de la documentación producida y recibida por la Contraloría de Bogotá D.C., mediante la determinación de disposiciones y la apl</v>
          </cell>
        </row>
        <row r="16">
          <cell r="A16" t="str">
            <v>PROCESO DE EVALUACIÓN Y CONTROL - PEC - CÓDIGO 090.</v>
          </cell>
          <cell r="I16" t="str">
            <v>Evaluar permanentemente el desempeño de la Contraloría de Bogotá D.C., para el mantenimiento y mejora continua de los Sistemas de Control Interno, de Gestión de la Calidad y otros sistemas que adopte o deba adoptar la entidad en el contexto del Sistema In</v>
          </cell>
        </row>
        <row r="18">
          <cell r="I18" t="str">
            <v>PROYECTO DE INVERSION ASOCIADO</v>
          </cell>
        </row>
        <row r="19">
          <cell r="A19" t="str">
            <v>Lista desplegable</v>
          </cell>
          <cell r="I19" t="str">
            <v>Lista desplegable</v>
          </cell>
        </row>
        <row r="20">
          <cell r="A20" t="str">
            <v>1. Fortalecer la función de vigilancia  a la gestión fiscal.</v>
          </cell>
          <cell r="I20" t="str">
            <v>Aplica</v>
          </cell>
        </row>
        <row r="21">
          <cell r="A21" t="str">
            <v>2. Hacer efectivo el resarcimiento del daño causado al erario distrital.</v>
          </cell>
          <cell r="I21" t="str">
            <v>No Aplica</v>
          </cell>
        </row>
        <row r="22">
          <cell r="A22" t="str">
            <v>3. Posicionar la imagen de la Contraloría de Bogotá, D.C.</v>
          </cell>
          <cell r="I22" t="str">
            <v>Proyecto 770 - Control Social a la Gestión Pública</v>
          </cell>
        </row>
        <row r="23">
          <cell r="I23" t="str">
            <v>Proyecto 776 - Fortalecimiento Capacidad Institucional</v>
          </cell>
        </row>
        <row r="24">
          <cell r="A24" t="str">
            <v>ESTRATEGIAS</v>
          </cell>
        </row>
        <row r="25">
          <cell r="A25" t="str">
            <v>Lista desplegable</v>
          </cell>
        </row>
        <row r="26">
          <cell r="A26" t="str">
            <v>1.1 Implementar una moderna  auditoría fiscal.</v>
          </cell>
        </row>
        <row r="27">
          <cell r="A27" t="str">
            <v>1.2 Actualizar y mantener la plataforma tecnológica para implementar el uso de las TICs.</v>
          </cell>
        </row>
        <row r="28">
          <cell r="A28" t="str">
            <v>1.3. Optimizar la asignación de los recursos físicos y financieros de la entidad.</v>
          </cell>
        </row>
        <row r="29">
          <cell r="A29" t="str">
            <v>1.4. Redireccionar la gestión del talento humano para el cumplimiento de los objetivos institucionales.</v>
          </cell>
        </row>
        <row r="30">
          <cell r="A30" t="str">
            <v>1.5. Mejorar las competencias de los  funcionarios de la Contraloría de Bogotá, D.C., para ejercer un control efectivo y transparente.</v>
          </cell>
        </row>
        <row r="31">
          <cell r="A31" t="str">
            <v>1.6. Optimizar la evaluación de las políticas públicas distritales.</v>
          </cell>
        </row>
        <row r="32">
          <cell r="A32" t="str">
            <v>1.7 Formar a los ciudadanos en los temas propios de control  fiscal  para contribuir al fortalecimiento del control social.</v>
          </cell>
        </row>
        <row r="33">
          <cell r="A33" t="str">
            <v>1.8 Fortalecer la defensa judicial y la prevención del  daño antijurídico.</v>
          </cell>
        </row>
        <row r="34">
          <cell r="A34" t="str">
            <v>2.1 Implementar un nuevo modelo de gestión al interior del Proceso de prestación del servicio de Responsabilidad Fiscal y Jurisdicción Coactiva.</v>
          </cell>
        </row>
        <row r="35">
          <cell r="A35" t="str">
            <v xml:space="preserve">2.2 Unificar criterios con el Proceso de Vigilancia y Control a la Gestión Fiscal, en temas relacionados con la cuantificación y materialización del daño, la gestión fiscal, la identificación de los presuntos responsables y el análisis de culpabilidad. </v>
          </cell>
        </row>
        <row r="36">
          <cell r="A36" t="str">
            <v>2.3 Decidir en oportunidad los procesos de responsabilidad fiscal ordinarios.</v>
          </cell>
        </row>
        <row r="37">
          <cell r="A37" t="str">
            <v>2.4. Efectuar el cobro a través del proceso de jurisdicción coactiva.</v>
          </cell>
        </row>
        <row r="38">
          <cell r="A38" t="str">
            <v>3.1. Fortalecer la comunicación interna y externa de la entidad.</v>
          </cell>
        </row>
        <row r="39">
          <cell r="A39" t="str">
            <v>3.2 Medir la percepción hacia la Contraloría de Bogotá, D.C.,  por parte de los grupos de interés ciudadanos.</v>
          </cell>
        </row>
        <row r="40">
          <cell r="A40" t="str">
            <v xml:space="preserve">3.3 Fortalecer los mecanismos de atención a los ciudadanos del Distrito Capital. </v>
          </cell>
        </row>
        <row r="43">
          <cell r="A43" t="str">
            <v>OBJETIVO AMBIENTAL</v>
          </cell>
        </row>
        <row r="44">
          <cell r="A44" t="str">
            <v>Lista desplegable</v>
          </cell>
        </row>
        <row r="45">
          <cell r="A45" t="str">
            <v>Aplica</v>
          </cell>
        </row>
        <row r="46">
          <cell r="A46" t="str">
            <v>No Aplica</v>
          </cell>
        </row>
        <row r="47">
          <cell r="A47" t="str">
            <v>Optimizar el uso del recurso hídrico en todas las sedes de la Contraloría de Bogotá.</v>
          </cell>
        </row>
        <row r="48">
          <cell r="A48" t="str">
            <v>Optimizar  el uso de energía eléctrica en todas las sedes de la Contraloría de Bogotá</v>
          </cell>
        </row>
        <row r="49">
          <cell r="A49" t="str">
            <v>Mejorar la gestión integral de los residuos, desde la separación en la fuente, hasta su disposición final en cada una de las sedes.</v>
          </cell>
        </row>
        <row r="50">
          <cell r="A50" t="str">
            <v>Mejorar las condiciones ambientales internas de los servidores y usuarios.</v>
          </cell>
        </row>
        <row r="51">
          <cell r="A51" t="str">
            <v>Adoptar los criterios ambientales para la gestión contractual, que promueva la eficiencia y sostenibilidad de los recursos.</v>
          </cell>
        </row>
        <row r="52">
          <cell r="A52" t="str">
            <v>Promover buenas prácticas ambientales, consolidando la cultura ambiental de los funcionarios, sujetos de control y usuarios en general.</v>
          </cell>
        </row>
        <row r="53">
          <cell r="A53" t="str">
            <v>Controlar ó mitigar los impactos ambientales generados por las emisiones atmosféricas del parque automotor de la Contraloría.</v>
          </cell>
        </row>
        <row r="56">
          <cell r="A56" t="str">
            <v>Lista desplegable</v>
          </cell>
        </row>
        <row r="57">
          <cell r="A57" t="str">
            <v>DESPACHO DEL CONTRALOR</v>
          </cell>
        </row>
        <row r="58">
          <cell r="A58" t="str">
            <v>DIRECCIÓN DE APOYO AL DESPACHO</v>
          </cell>
        </row>
        <row r="59">
          <cell r="A59" t="str">
            <v>DIRECCIÓN DE PARTICIPACIÓN CIUDADANA Y DESARROLLO LOCAL</v>
          </cell>
        </row>
        <row r="60">
          <cell r="A60" t="str">
            <v>SUBDIRECCIÓN DE GESTIÓN LOCAL</v>
          </cell>
        </row>
        <row r="61">
          <cell r="A61" t="str">
            <v>GERENCIA LOCAL USAQUEN</v>
          </cell>
        </row>
        <row r="62">
          <cell r="A62" t="str">
            <v>GERENCIA LOCAL CHAPINERO</v>
          </cell>
        </row>
        <row r="63">
          <cell r="A63" t="str">
            <v>GERENCIA LOCAL SANTAFE</v>
          </cell>
        </row>
        <row r="64">
          <cell r="A64" t="str">
            <v>GERENCIA LOCAL SAN CRISTÓBAL</v>
          </cell>
        </row>
        <row r="65">
          <cell r="A65" t="str">
            <v>GERENCIA LOCAL USME</v>
          </cell>
        </row>
        <row r="66">
          <cell r="A66" t="str">
            <v>GERENCIA LOCAL TUNJUELITO</v>
          </cell>
        </row>
        <row r="67">
          <cell r="A67" t="str">
            <v>GERENCIA LOCAL BOSA</v>
          </cell>
        </row>
        <row r="68">
          <cell r="A68" t="str">
            <v>GERENCIA LOCAL KENNEDY</v>
          </cell>
        </row>
        <row r="69">
          <cell r="A69" t="str">
            <v>GERENCIA LOCAL FONTIBON</v>
          </cell>
        </row>
        <row r="70">
          <cell r="A70" t="str">
            <v>GERENCIA LOCAL ENGATIVA</v>
          </cell>
        </row>
        <row r="71">
          <cell r="A71" t="str">
            <v>GERENCIA LOCAL SUBA</v>
          </cell>
        </row>
        <row r="72">
          <cell r="A72" t="str">
            <v>GERENCIA LOCAL BARRIOS UNIDOS</v>
          </cell>
        </row>
        <row r="73">
          <cell r="A73" t="str">
            <v>GERENCIA LOCAL TEUSAQUILLO</v>
          </cell>
        </row>
        <row r="74">
          <cell r="A74" t="str">
            <v>GERENCIA LOCAL MARTIRES</v>
          </cell>
        </row>
        <row r="75">
          <cell r="A75" t="str">
            <v>GERENCIA LOCAL ANTONIO NARIÑO</v>
          </cell>
        </row>
        <row r="76">
          <cell r="A76" t="str">
            <v>GERENCIA LOCAL PUENTE ARANDA</v>
          </cell>
        </row>
        <row r="77">
          <cell r="A77" t="str">
            <v>GERENCIA LOCAL CANDELARIA</v>
          </cell>
        </row>
        <row r="78">
          <cell r="A78" t="str">
            <v>GERENCIA LOCAL RAFAEL URIBE</v>
          </cell>
        </row>
        <row r="79">
          <cell r="A79" t="str">
            <v>GERENCIA LOCAL CIUDAD BOLIVAR</v>
          </cell>
        </row>
        <row r="80">
          <cell r="A80" t="str">
            <v>GERENCIA LOCAL SUMAPAZ</v>
          </cell>
        </row>
        <row r="81">
          <cell r="A81" t="str">
            <v xml:space="preserve"> OFICINA DE CONTROL INTERNO</v>
          </cell>
        </row>
        <row r="82">
          <cell r="A82" t="str">
            <v>OFICINA DE ASUNTOS DISCIPLINARIOS</v>
          </cell>
        </row>
        <row r="83">
          <cell r="A83" t="str">
            <v>OFICINA ASESORA DE COMUNICACIONES</v>
          </cell>
        </row>
        <row r="84">
          <cell r="A84" t="str">
            <v>OFICINA ASESORA JURÍDICA</v>
          </cell>
        </row>
        <row r="85">
          <cell r="A85" t="str">
            <v>DIRECCIÓN DE REACCIÓN INMEDIATA</v>
          </cell>
        </row>
        <row r="86">
          <cell r="A86" t="str">
            <v>DESPACHO DEL CONTRALOR AUXILIAR</v>
          </cell>
        </row>
        <row r="87">
          <cell r="A87" t="str">
            <v>DIRECCIÓN DE PLANEACIÓN</v>
          </cell>
        </row>
        <row r="88">
          <cell r="A88" t="str">
            <v>SUBDIRECCIÓN DE ANÁLISIS, ESTADÍSTICAS E INDICADORES</v>
          </cell>
        </row>
        <row r="89">
          <cell r="A89" t="str">
            <v>DIRECCIÓN DE TECNOLOGÍAS DE LA INFORMACIÓN Y LAS COMUNICACIONES</v>
          </cell>
        </row>
        <row r="90">
          <cell r="A90" t="str">
            <v>DIRECCIÓN ADMINISTRATIVA Y FINANCIERA</v>
          </cell>
        </row>
        <row r="91">
          <cell r="A91" t="str">
            <v>SUBDIRECCIÓN FINANCIERA</v>
          </cell>
        </row>
        <row r="92">
          <cell r="A92" t="str">
            <v>ÁREA DE CONTABILIDAD</v>
          </cell>
        </row>
        <row r="93">
          <cell r="A93" t="str">
            <v xml:space="preserve"> ÁREA DE PRESUPUESTO</v>
          </cell>
        </row>
        <row r="94">
          <cell r="A94" t="str">
            <v>ÁREA DE TESORERÍA</v>
          </cell>
        </row>
        <row r="95">
          <cell r="A95" t="str">
            <v>SUBDIRECCIÓN DE SERVICIOS GENERALES</v>
          </cell>
        </row>
        <row r="96">
          <cell r="A96" t="str">
            <v>ÁREA DE ARCHIVO Y CORRESPONDENCIA</v>
          </cell>
        </row>
        <row r="97">
          <cell r="A97" t="str">
            <v>ÁREA DE TRANSPORTE</v>
          </cell>
        </row>
        <row r="98">
          <cell r="A98" t="str">
            <v>SUBDIRECCIÓN DE RECURSOS MATERIALES</v>
          </cell>
        </row>
        <row r="99">
          <cell r="A99" t="str">
            <v>ÁREA DE ALMACÉN</v>
          </cell>
        </row>
        <row r="100">
          <cell r="A100" t="str">
            <v>ÁREA DE INVENTARIOS</v>
          </cell>
        </row>
        <row r="101">
          <cell r="A101" t="str">
            <v>SUBDIRECCIÓN DE CONTRATACIÓN</v>
          </cell>
        </row>
        <row r="102">
          <cell r="A102" t="str">
            <v>DIRECCIÓN TALENTO HUMANO</v>
          </cell>
        </row>
        <row r="103">
          <cell r="A103" t="str">
            <v>SUBDIRECCIÓN DE BIENESTAR SOCIAL</v>
          </cell>
        </row>
        <row r="104">
          <cell r="A104" t="str">
            <v>GRUPO TÉCNICO DE SALUD OCUPACIONAL, SEGURIDAD INDUSTRIAL Y MEDIO AMBIENTE LABORAL</v>
          </cell>
        </row>
        <row r="105">
          <cell r="A105" t="str">
            <v xml:space="preserve"> SUBDIRECCIÓN DE GESTIÓN DEL TALENTO HUMANO</v>
          </cell>
        </row>
        <row r="106">
          <cell r="A106" t="str">
            <v>SUBDIRECCIÓN DE CARRERA ADMINISTRATIVA</v>
          </cell>
        </row>
        <row r="107">
          <cell r="A107" t="str">
            <v>SUBDIRECCIÓN DE CAPACITACIÓN Y COOPERACIÓN TÉCNICA</v>
          </cell>
        </row>
        <row r="108">
          <cell r="A108" t="str">
            <v>DIRECCIÓN SECTOR MOVILIDAD</v>
          </cell>
        </row>
        <row r="109">
          <cell r="A109" t="str">
            <v>SUBDIRECCIÓN DE FISCALIZACIÓN MOVILIDAD</v>
          </cell>
        </row>
        <row r="110">
          <cell r="A110" t="str">
            <v>SUBDIRECCIÓN DE FISCALIZACIÓN INFRAESTRUCTURA</v>
          </cell>
        </row>
        <row r="111">
          <cell r="A111" t="str">
            <v>DIRECCIÓN SECTOR DESARROLLO ECONÓMICO, INDUSTRIA Y TURISMO</v>
          </cell>
        </row>
        <row r="112">
          <cell r="A112" t="str">
            <v xml:space="preserve"> DIRECCIÓN SECTOR SALUD</v>
          </cell>
        </row>
        <row r="113">
          <cell r="A113" t="str">
            <v xml:space="preserve"> DIRECCIÓN SECTOR GOBIERNO</v>
          </cell>
        </row>
        <row r="114">
          <cell r="A114" t="str">
            <v>SUBDIRECCIÓN DE FISCALIZACIÓN GESTIÓN PÚBLICA Y EQUIDAD DE GENERO</v>
          </cell>
        </row>
        <row r="115">
          <cell r="A115" t="str">
            <v>SUBDIRECCIÓN DE FISCALIZACIÓN GOBIERNO, SEGURIDAD Y CONVIVENCIA</v>
          </cell>
        </row>
        <row r="116">
          <cell r="A116" t="str">
            <v>DIRECCIÓN SECTOR HÁBITAT Y AMBIENTE</v>
          </cell>
        </row>
        <row r="117">
          <cell r="A117" t="str">
            <v>SUBDIRECCIÓN DE FISCALIZACIÓN CONTROL URBANO</v>
          </cell>
        </row>
        <row r="118">
          <cell r="A118" t="str">
            <v>SUBDIRECCIÓN DE FISCALIZACIÓN HÁBITAT</v>
          </cell>
        </row>
        <row r="119">
          <cell r="A119" t="str">
            <v>UBDIRECCIÓN DE FISCALIZACIÓN AMBIENTE</v>
          </cell>
        </row>
        <row r="120">
          <cell r="A120" t="str">
            <v>DIRECCIÓN SECTOR EDUCACIÓN, CULTURA, RECREACIÓN Y DEPORTE</v>
          </cell>
        </row>
        <row r="121">
          <cell r="A121" t="str">
            <v>SUBDIRECCIÓN DE FISCALIZACIÓN CULTURA, RECREACIÓN Y DEPORTE</v>
          </cell>
        </row>
        <row r="122">
          <cell r="A122" t="str">
            <v>SUBDIRECCIÓN DE FISCALIZACIÓN EDUCACIÓN</v>
          </cell>
        </row>
        <row r="123">
          <cell r="A123" t="str">
            <v>DIRECCIÓN SECTOR HACIENDA</v>
          </cell>
        </row>
        <row r="124">
          <cell r="A124" t="str">
            <v>DIRECCIÓN DE ESTUDIOS DE ECONOMÍA Y POLÍTICA PÚBLICA</v>
          </cell>
        </row>
        <row r="125">
          <cell r="A125" t="str">
            <v>SUBDIRECCIÓN DE EVALUACIÓN DE POLÍTICAS PÚBLICAS</v>
          </cell>
        </row>
        <row r="126">
          <cell r="A126" t="str">
            <v>SUBDIRECCIÓN DE ESTUDIOS ECONÓMICOS Y FISCALES</v>
          </cell>
        </row>
        <row r="127">
          <cell r="A127" t="str">
            <v>SUBDIRECCIÓN DE ESTADÍSTICAS Y ANÁLISIS PRESUPUESTAL Y FINANCIERO</v>
          </cell>
        </row>
        <row r="128">
          <cell r="A128" t="str">
            <v>DIRECCIÓN DE RESPONSABILIDAD FISCAL Y JURISDICCIÓN COACTIVA</v>
          </cell>
        </row>
        <row r="129">
          <cell r="A129" t="str">
            <v>SUBDIRECCIÓN DEL PROCESO DE RESPONSABILIDAD FISCAL</v>
          </cell>
        </row>
        <row r="130">
          <cell r="A130" t="str">
            <v>SUBDIRECCIÓN DE JURISDICCIÓN COACTIVA</v>
          </cell>
        </row>
        <row r="131">
          <cell r="A131" t="str">
            <v xml:space="preserve"> DIRECCIÓN SECTOR DESARROLLO ECONÓMICO, INDUSTRIA Y TURISMO</v>
          </cell>
        </row>
        <row r="132">
          <cell r="A132" t="str">
            <v>DIRECCIÓN SECTOR INTEGRACIÓN SOCIAL</v>
          </cell>
        </row>
        <row r="133">
          <cell r="A133" t="str">
            <v>DIRECCIÓN SECTOR SERVICIOS PÚBLICOS</v>
          </cell>
        </row>
        <row r="134">
          <cell r="A134" t="str">
            <v>SUBDIRECCIÓN DE FISCALIZACIÓN</v>
          </cell>
        </row>
        <row r="135">
          <cell r="A135" t="str">
            <v>SUBDIRECCIÓN DE FISCALIZACIÓN</v>
          </cell>
        </row>
        <row r="136">
          <cell r="A136" t="str">
            <v>SUBDIRECCIÓN DE FISCALIZACIÓN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p obj"/>
      <sheetName val="PLAN ACCION D E v 2.0 (2)"/>
      <sheetName val="PLAN ACCION D E v 1.0"/>
      <sheetName val="grafica programación"/>
      <sheetName val="grafica SGTO"/>
    </sheetNames>
    <sheetDataSet>
      <sheetData sheetId="0"/>
      <sheetData sheetId="1"/>
      <sheetData sheetId="2"/>
      <sheetData sheetId="3"/>
      <sheetData sheetId="4">
        <row r="7">
          <cell r="E7" t="str">
            <v>SATISFACTORIO</v>
          </cell>
          <cell r="F7" t="str">
            <v>ACEPTABLE</v>
          </cell>
          <cell r="G7" t="str">
            <v>MÍNIMO</v>
          </cell>
        </row>
        <row r="22">
          <cell r="E22">
            <v>33</v>
          </cell>
          <cell r="F22">
            <v>13</v>
          </cell>
          <cell r="G22">
            <v>13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D679"/>
  <sheetViews>
    <sheetView zoomScale="78" workbookViewId="0">
      <selection activeCell="F5" sqref="F5"/>
    </sheetView>
  </sheetViews>
  <sheetFormatPr baseColWidth="10" defaultColWidth="11.28515625" defaultRowHeight="12.75" x14ac:dyDescent="0.2"/>
  <cols>
    <col min="1" max="12" width="11.28515625" customWidth="1"/>
    <col min="13" max="30" width="11.28515625" style="1" customWidth="1"/>
  </cols>
  <sheetData>
    <row r="1" spans="1:30" ht="20.25" x14ac:dyDescent="0.3">
      <c r="A1" s="16" t="s">
        <v>12</v>
      </c>
      <c r="B1" s="1"/>
      <c r="C1" s="1"/>
      <c r="D1" s="1"/>
      <c r="E1" s="1"/>
      <c r="F1" s="1"/>
      <c r="G1" s="1"/>
      <c r="H1" s="1"/>
      <c r="I1" s="1"/>
      <c r="J1" s="1"/>
      <c r="K1" s="1"/>
      <c r="L1" s="3" t="s">
        <v>1</v>
      </c>
      <c r="R1" s="9" t="s">
        <v>4</v>
      </c>
      <c r="S1" s="1" t="e">
        <f>+ROW(#REF!)</f>
        <v>#REF!</v>
      </c>
    </row>
    <row r="2" spans="1:30" x14ac:dyDescent="0.2">
      <c r="A2" s="1"/>
      <c r="B2" s="1"/>
      <c r="C2" s="1"/>
      <c r="D2" s="1"/>
      <c r="E2" s="1"/>
      <c r="F2" s="1"/>
      <c r="G2" s="1"/>
      <c r="H2" s="1"/>
      <c r="I2" s="1"/>
      <c r="J2" s="1"/>
      <c r="K2" s="1"/>
      <c r="L2" s="1"/>
      <c r="R2" s="1" t="s">
        <v>7</v>
      </c>
      <c r="S2" s="10" t="e">
        <f ca="1">+(YEAR(TODAY())-YEAR("1/1/2003"))*12+MONTH(TODAY())+S4-12</f>
        <v>#REF!</v>
      </c>
      <c r="T2" s="10" t="e">
        <f t="shared" ref="T2:AD2" ca="1" si="0">+S2+1</f>
        <v>#REF!</v>
      </c>
      <c r="U2" s="10" t="e">
        <f t="shared" ca="1" si="0"/>
        <v>#REF!</v>
      </c>
      <c r="V2" s="10" t="e">
        <f t="shared" ca="1" si="0"/>
        <v>#REF!</v>
      </c>
      <c r="W2" s="10" t="e">
        <f t="shared" ca="1" si="0"/>
        <v>#REF!</v>
      </c>
      <c r="X2" s="10" t="e">
        <f t="shared" ca="1" si="0"/>
        <v>#REF!</v>
      </c>
      <c r="Y2" s="10" t="e">
        <f t="shared" ca="1" si="0"/>
        <v>#REF!</v>
      </c>
      <c r="Z2" s="10" t="e">
        <f t="shared" ca="1" si="0"/>
        <v>#REF!</v>
      </c>
      <c r="AA2" s="10" t="e">
        <f t="shared" ca="1" si="0"/>
        <v>#REF!</v>
      </c>
      <c r="AB2" s="10" t="e">
        <f t="shared" ca="1" si="0"/>
        <v>#REF!</v>
      </c>
      <c r="AC2" s="10" t="e">
        <f t="shared" ca="1" si="0"/>
        <v>#REF!</v>
      </c>
      <c r="AD2" s="10" t="e">
        <f t="shared" ca="1" si="0"/>
        <v>#REF!</v>
      </c>
    </row>
    <row r="3" spans="1:30" x14ac:dyDescent="0.2">
      <c r="A3" s="1"/>
      <c r="B3" s="1"/>
      <c r="C3" s="1"/>
      <c r="D3" s="1"/>
      <c r="E3" s="1"/>
      <c r="F3" s="1"/>
      <c r="G3" s="1"/>
      <c r="H3" s="1"/>
      <c r="I3" s="1"/>
      <c r="J3" s="1"/>
      <c r="K3" s="1"/>
      <c r="L3" s="1"/>
      <c r="R3" s="1" t="s">
        <v>5</v>
      </c>
      <c r="S3" s="1" t="e">
        <f>+ROW(#REF!)</f>
        <v>#REF!</v>
      </c>
    </row>
    <row r="4" spans="1:30" x14ac:dyDescent="0.2">
      <c r="A4" s="1"/>
      <c r="B4" s="1"/>
      <c r="C4" s="1"/>
      <c r="D4" s="1"/>
      <c r="E4" s="1"/>
      <c r="F4" s="1"/>
      <c r="G4" s="1"/>
      <c r="H4" s="1"/>
      <c r="I4" s="1"/>
      <c r="J4" s="1"/>
      <c r="K4" s="1"/>
      <c r="L4" s="1"/>
      <c r="R4" s="9" t="s">
        <v>6</v>
      </c>
      <c r="S4" s="1" t="e">
        <f>+COLUMN(#REF!)-1</f>
        <v>#REF!</v>
      </c>
    </row>
    <row r="5" spans="1:30" x14ac:dyDescent="0.2">
      <c r="A5" s="7" t="s">
        <v>2</v>
      </c>
      <c r="B5" s="1"/>
      <c r="C5" s="8">
        <f ca="1">+TODAY()</f>
        <v>43508</v>
      </c>
      <c r="D5" s="1"/>
      <c r="E5" s="1"/>
      <c r="F5" s="1"/>
      <c r="G5" s="1"/>
      <c r="H5" s="1"/>
      <c r="I5" s="1"/>
      <c r="J5" s="1"/>
      <c r="K5" s="1"/>
      <c r="L5" s="1"/>
    </row>
    <row r="6" spans="1:30" x14ac:dyDescent="0.2">
      <c r="A6" s="1"/>
      <c r="B6" s="1"/>
      <c r="C6" s="1"/>
      <c r="D6" s="1"/>
      <c r="E6" s="1"/>
      <c r="F6" s="1"/>
      <c r="G6" s="1"/>
      <c r="H6" s="1"/>
      <c r="I6" s="1"/>
      <c r="J6" s="1"/>
      <c r="K6" s="1"/>
      <c r="L6" s="1"/>
      <c r="N6" s="2"/>
      <c r="O6" s="2"/>
      <c r="P6" s="2"/>
      <c r="Q6" s="2"/>
    </row>
    <row r="7" spans="1:30" x14ac:dyDescent="0.2">
      <c r="A7" s="1" t="s">
        <v>3</v>
      </c>
      <c r="B7" s="1"/>
      <c r="C7" s="1"/>
      <c r="D7" s="1"/>
      <c r="E7" s="1"/>
      <c r="F7" s="1"/>
      <c r="G7" s="1"/>
      <c r="H7" s="1"/>
      <c r="I7" s="1"/>
      <c r="J7" s="1"/>
      <c r="K7" s="1"/>
      <c r="L7" s="1"/>
      <c r="N7" s="2"/>
      <c r="O7" s="2"/>
      <c r="P7" s="2"/>
      <c r="Q7" s="2"/>
    </row>
    <row r="8" spans="1:30" s="12" customFormat="1" x14ac:dyDescent="0.2">
      <c r="A8" s="5" t="s">
        <v>8</v>
      </c>
      <c r="B8" s="4" t="e">
        <f t="shared" ref="B8:M8" ca="1" si="1">INDIRECT(ADDRESS($S$3,S2,1,,"Tablero"))</f>
        <v>#REF!</v>
      </c>
      <c r="C8" s="4" t="e">
        <f t="shared" ca="1" si="1"/>
        <v>#REF!</v>
      </c>
      <c r="D8" s="4" t="e">
        <f t="shared" ca="1" si="1"/>
        <v>#REF!</v>
      </c>
      <c r="E8" s="4" t="e">
        <f t="shared" ca="1" si="1"/>
        <v>#REF!</v>
      </c>
      <c r="F8" s="4" t="e">
        <f t="shared" ca="1" si="1"/>
        <v>#REF!</v>
      </c>
      <c r="G8" s="4" t="e">
        <f t="shared" ca="1" si="1"/>
        <v>#REF!</v>
      </c>
      <c r="H8" s="4" t="e">
        <f t="shared" ca="1" si="1"/>
        <v>#REF!</v>
      </c>
      <c r="I8" s="4" t="e">
        <f t="shared" ca="1" si="1"/>
        <v>#REF!</v>
      </c>
      <c r="J8" s="4" t="e">
        <f t="shared" ca="1" si="1"/>
        <v>#REF!</v>
      </c>
      <c r="K8" s="4" t="e">
        <f t="shared" ca="1" si="1"/>
        <v>#REF!</v>
      </c>
      <c r="L8" s="4" t="e">
        <f t="shared" ca="1" si="1"/>
        <v>#REF!</v>
      </c>
      <c r="M8" s="4" t="e">
        <f t="shared" ca="1" si="1"/>
        <v>#REF!</v>
      </c>
      <c r="N8" s="6"/>
      <c r="O8" s="6"/>
      <c r="P8" s="6"/>
      <c r="Q8" s="6"/>
      <c r="R8" s="11"/>
      <c r="S8" s="11"/>
      <c r="T8" s="11"/>
      <c r="U8" s="11"/>
      <c r="V8" s="11"/>
      <c r="W8" s="11"/>
      <c r="X8" s="11"/>
      <c r="Y8" s="11"/>
      <c r="Z8" s="11"/>
      <c r="AA8" s="11"/>
      <c r="AB8" s="11"/>
      <c r="AC8" s="11"/>
      <c r="AD8" s="11"/>
    </row>
    <row r="9" spans="1:30" s="12" customFormat="1" x14ac:dyDescent="0.2">
      <c r="A9" s="5" t="s">
        <v>9</v>
      </c>
      <c r="B9" s="13" t="e">
        <f t="shared" ref="B9:M9" ca="1" si="2">INDIRECT(ADDRESS($S$1,S2,1,,"Tablero"))</f>
        <v>#REF!</v>
      </c>
      <c r="C9" s="13" t="e">
        <f t="shared" ca="1" si="2"/>
        <v>#REF!</v>
      </c>
      <c r="D9" s="13" t="e">
        <f t="shared" ca="1" si="2"/>
        <v>#REF!</v>
      </c>
      <c r="E9" s="13" t="e">
        <f t="shared" ca="1" si="2"/>
        <v>#REF!</v>
      </c>
      <c r="F9" s="13" t="e">
        <f t="shared" ca="1" si="2"/>
        <v>#REF!</v>
      </c>
      <c r="G9" s="13" t="e">
        <f t="shared" ca="1" si="2"/>
        <v>#REF!</v>
      </c>
      <c r="H9" s="13" t="e">
        <f t="shared" ca="1" si="2"/>
        <v>#REF!</v>
      </c>
      <c r="I9" s="13" t="e">
        <f t="shared" ca="1" si="2"/>
        <v>#REF!</v>
      </c>
      <c r="J9" s="13" t="e">
        <f t="shared" ca="1" si="2"/>
        <v>#REF!</v>
      </c>
      <c r="K9" s="13" t="e">
        <f t="shared" ca="1" si="2"/>
        <v>#REF!</v>
      </c>
      <c r="L9" s="13" t="e">
        <f t="shared" ca="1" si="2"/>
        <v>#REF!</v>
      </c>
      <c r="M9" s="13" t="e">
        <f t="shared" ca="1" si="2"/>
        <v>#REF!</v>
      </c>
      <c r="N9" s="6"/>
      <c r="O9" s="6"/>
      <c r="P9" s="6"/>
      <c r="Q9" s="6"/>
      <c r="R9" s="11"/>
      <c r="S9" s="11"/>
      <c r="T9" s="11"/>
      <c r="U9" s="11"/>
      <c r="V9" s="11"/>
      <c r="W9" s="11"/>
      <c r="X9" s="11"/>
      <c r="Y9" s="11"/>
      <c r="Z9" s="11"/>
      <c r="AA9" s="11"/>
      <c r="AB9" s="11"/>
      <c r="AC9" s="11"/>
      <c r="AD9" s="11"/>
    </row>
    <row r="10" spans="1:30" x14ac:dyDescent="0.2">
      <c r="A10" s="14" t="s">
        <v>10</v>
      </c>
      <c r="B10" s="17">
        <v>0.6</v>
      </c>
      <c r="C10" s="15">
        <f>+$B$10</f>
        <v>0.6</v>
      </c>
      <c r="D10" s="15">
        <f t="shared" ref="D10:M10" si="3">+$B$10</f>
        <v>0.6</v>
      </c>
      <c r="E10" s="15">
        <f t="shared" si="3"/>
        <v>0.6</v>
      </c>
      <c r="F10" s="15">
        <f t="shared" si="3"/>
        <v>0.6</v>
      </c>
      <c r="G10" s="15">
        <f t="shared" si="3"/>
        <v>0.6</v>
      </c>
      <c r="H10" s="15">
        <f t="shared" si="3"/>
        <v>0.6</v>
      </c>
      <c r="I10" s="15">
        <f t="shared" si="3"/>
        <v>0.6</v>
      </c>
      <c r="J10" s="15">
        <f t="shared" si="3"/>
        <v>0.6</v>
      </c>
      <c r="K10" s="15">
        <f t="shared" si="3"/>
        <v>0.6</v>
      </c>
      <c r="L10" s="15">
        <f t="shared" si="3"/>
        <v>0.6</v>
      </c>
      <c r="M10" s="15">
        <f t="shared" si="3"/>
        <v>0.6</v>
      </c>
      <c r="N10" s="2"/>
      <c r="O10" s="2"/>
      <c r="P10" s="2"/>
      <c r="Q10" s="2"/>
    </row>
    <row r="11" spans="1:30" x14ac:dyDescent="0.2">
      <c r="A11" s="14" t="s">
        <v>11</v>
      </c>
      <c r="B11" s="17">
        <v>0.8</v>
      </c>
      <c r="C11" s="15">
        <f>+$B$11</f>
        <v>0.8</v>
      </c>
      <c r="D11" s="15">
        <f t="shared" ref="D11:M11" si="4">+$B$11</f>
        <v>0.8</v>
      </c>
      <c r="E11" s="15">
        <f t="shared" si="4"/>
        <v>0.8</v>
      </c>
      <c r="F11" s="15">
        <f t="shared" si="4"/>
        <v>0.8</v>
      </c>
      <c r="G11" s="15">
        <f t="shared" si="4"/>
        <v>0.8</v>
      </c>
      <c r="H11" s="15">
        <f t="shared" si="4"/>
        <v>0.8</v>
      </c>
      <c r="I11" s="15">
        <f t="shared" si="4"/>
        <v>0.8</v>
      </c>
      <c r="J11" s="15">
        <f t="shared" si="4"/>
        <v>0.8</v>
      </c>
      <c r="K11" s="15">
        <f t="shared" si="4"/>
        <v>0.8</v>
      </c>
      <c r="L11" s="15">
        <f t="shared" si="4"/>
        <v>0.8</v>
      </c>
      <c r="M11" s="15">
        <f t="shared" si="4"/>
        <v>0.8</v>
      </c>
      <c r="N11" s="2"/>
      <c r="O11" s="2"/>
      <c r="P11" s="2"/>
      <c r="Q11" s="2"/>
    </row>
    <row r="12" spans="1:30" x14ac:dyDescent="0.2">
      <c r="A12" s="1"/>
      <c r="B12" s="1"/>
      <c r="C12" s="1"/>
      <c r="D12" s="1"/>
      <c r="E12" s="1"/>
      <c r="F12" s="1"/>
      <c r="G12" s="1"/>
      <c r="H12" s="1"/>
      <c r="I12" s="1"/>
      <c r="J12" s="1"/>
      <c r="K12" s="1"/>
      <c r="L12" s="1"/>
      <c r="N12" s="2"/>
      <c r="O12" s="2"/>
      <c r="P12" s="2"/>
      <c r="Q12" s="2"/>
    </row>
    <row r="13" spans="1:30" x14ac:dyDescent="0.2">
      <c r="A13" s="1"/>
      <c r="B13" s="1"/>
      <c r="C13" s="1"/>
      <c r="D13" s="1"/>
      <c r="E13" s="1"/>
      <c r="F13" s="1"/>
      <c r="G13" s="1"/>
      <c r="H13" s="1"/>
      <c r="I13" s="1"/>
      <c r="J13" s="1"/>
      <c r="K13" s="1"/>
      <c r="L13" s="1"/>
      <c r="N13" s="2"/>
      <c r="O13" s="2"/>
      <c r="P13" s="2"/>
      <c r="Q13" s="2"/>
    </row>
    <row r="14" spans="1:30" x14ac:dyDescent="0.2">
      <c r="A14" s="1"/>
      <c r="B14" s="1"/>
      <c r="C14" s="1"/>
      <c r="D14" s="1"/>
      <c r="E14" s="1"/>
      <c r="F14" s="1"/>
      <c r="G14" s="1"/>
      <c r="H14" s="1"/>
      <c r="I14" s="1"/>
      <c r="J14" s="1"/>
      <c r="K14" s="1"/>
      <c r="L14" s="1"/>
      <c r="N14" s="2"/>
      <c r="O14" s="2"/>
      <c r="P14" s="2"/>
      <c r="Q14" s="2"/>
    </row>
    <row r="15" spans="1:30" ht="13.5" customHeight="1" x14ac:dyDescent="0.2">
      <c r="A15" s="1"/>
      <c r="B15" s="1"/>
      <c r="C15" s="1"/>
      <c r="D15" s="1"/>
      <c r="E15" s="1"/>
      <c r="F15" s="1"/>
      <c r="G15" s="1"/>
      <c r="H15" s="1"/>
      <c r="I15" s="1"/>
      <c r="J15" s="1"/>
      <c r="K15" s="1"/>
      <c r="L15" s="1"/>
      <c r="N15" s="2"/>
      <c r="O15" s="2"/>
      <c r="P15" s="2"/>
      <c r="Q15" s="2"/>
    </row>
    <row r="16" spans="1:30" x14ac:dyDescent="0.2">
      <c r="A16" s="1"/>
      <c r="B16" s="1"/>
      <c r="C16" s="1"/>
      <c r="D16" s="1"/>
      <c r="E16" s="1"/>
      <c r="F16" s="1"/>
      <c r="G16" s="1"/>
      <c r="H16" s="1"/>
      <c r="I16" s="1"/>
      <c r="J16" s="1"/>
      <c r="K16" s="1"/>
      <c r="L16" s="1"/>
      <c r="N16" s="2"/>
      <c r="O16" s="2"/>
      <c r="P16" s="2"/>
      <c r="Q16" s="2"/>
    </row>
    <row r="17" spans="1:17" x14ac:dyDescent="0.2">
      <c r="A17" s="1"/>
      <c r="B17" s="1"/>
      <c r="C17" s="1"/>
      <c r="D17" s="1"/>
      <c r="E17" s="1"/>
      <c r="F17" s="1"/>
      <c r="G17" s="1"/>
      <c r="H17" s="1"/>
      <c r="I17" s="1"/>
      <c r="J17" s="1"/>
      <c r="K17" s="1"/>
      <c r="L17" s="1"/>
      <c r="N17" s="2"/>
      <c r="O17" s="2"/>
      <c r="P17" s="2"/>
      <c r="Q17" s="2"/>
    </row>
    <row r="18" spans="1:17" x14ac:dyDescent="0.2">
      <c r="A18" s="1"/>
      <c r="B18" s="1"/>
      <c r="C18" s="1"/>
      <c r="D18" s="1"/>
      <c r="E18" s="1"/>
      <c r="F18" s="1"/>
      <c r="G18" s="1"/>
      <c r="H18" s="1"/>
      <c r="I18" s="1"/>
      <c r="J18" s="1"/>
      <c r="K18" s="1"/>
      <c r="L18" s="1"/>
      <c r="N18" s="2"/>
      <c r="O18" s="2"/>
      <c r="P18" s="2"/>
      <c r="Q18" s="2"/>
    </row>
    <row r="19" spans="1:17" x14ac:dyDescent="0.2">
      <c r="A19" s="1"/>
      <c r="B19" s="1"/>
      <c r="C19" s="1"/>
      <c r="D19" s="1"/>
      <c r="E19" s="1"/>
      <c r="F19" s="1"/>
      <c r="G19" s="1"/>
      <c r="H19" s="1"/>
      <c r="I19" s="1"/>
      <c r="J19" s="1"/>
      <c r="K19" s="1"/>
      <c r="L19" s="1"/>
      <c r="N19" s="2"/>
      <c r="O19" s="2"/>
      <c r="P19" s="2"/>
      <c r="Q19" s="2"/>
    </row>
    <row r="20" spans="1:17" x14ac:dyDescent="0.2">
      <c r="A20" s="1"/>
      <c r="B20" s="1"/>
      <c r="C20" s="1"/>
      <c r="D20" s="1"/>
      <c r="E20" s="1"/>
      <c r="F20" s="1"/>
      <c r="G20" s="1"/>
      <c r="H20" s="1"/>
      <c r="I20" s="1"/>
      <c r="J20" s="1"/>
      <c r="K20" s="1"/>
      <c r="L20" s="1"/>
      <c r="N20" s="2"/>
      <c r="O20" s="2"/>
      <c r="P20" s="2"/>
      <c r="Q20" s="2"/>
    </row>
    <row r="21" spans="1:17" x14ac:dyDescent="0.2">
      <c r="A21" s="1"/>
      <c r="B21" s="1"/>
      <c r="C21" s="1"/>
      <c r="D21" s="1"/>
      <c r="E21" s="1"/>
      <c r="F21" s="1"/>
      <c r="G21" s="1"/>
      <c r="H21" s="1"/>
      <c r="I21" s="1"/>
      <c r="J21" s="1"/>
      <c r="K21" s="1"/>
      <c r="L21" s="1"/>
    </row>
    <row r="22" spans="1:17" x14ac:dyDescent="0.2">
      <c r="A22" s="1"/>
      <c r="B22" s="1"/>
      <c r="C22" s="1"/>
      <c r="D22" s="1"/>
      <c r="E22" s="1"/>
      <c r="F22" s="1"/>
      <c r="G22" s="1"/>
      <c r="H22" s="1"/>
      <c r="I22" s="1"/>
      <c r="J22" s="1"/>
      <c r="K22" s="1"/>
      <c r="L22" s="1"/>
    </row>
    <row r="23" spans="1:17" x14ac:dyDescent="0.2">
      <c r="A23" s="1"/>
      <c r="B23" s="1"/>
      <c r="C23" s="1"/>
      <c r="D23" s="1"/>
      <c r="E23" s="1"/>
      <c r="F23" s="1"/>
      <c r="G23" s="1"/>
      <c r="H23" s="1"/>
      <c r="I23" s="1"/>
      <c r="J23" s="1"/>
      <c r="K23" s="1"/>
      <c r="L23" s="1"/>
    </row>
    <row r="24" spans="1:17" s="2" customFormat="1" x14ac:dyDescent="0.2"/>
    <row r="25" spans="1:17" s="2" customFormat="1" x14ac:dyDescent="0.2"/>
    <row r="26" spans="1:17" s="2" customFormat="1" x14ac:dyDescent="0.2"/>
    <row r="27" spans="1:17" s="2" customFormat="1" x14ac:dyDescent="0.2"/>
    <row r="28" spans="1:17" s="2" customFormat="1" x14ac:dyDescent="0.2"/>
    <row r="29" spans="1:17" s="2" customFormat="1" x14ac:dyDescent="0.2"/>
    <row r="30" spans="1:17" s="2" customFormat="1" x14ac:dyDescent="0.2"/>
    <row r="31" spans="1:17" s="2" customFormat="1" x14ac:dyDescent="0.2"/>
    <row r="32" spans="1:17" s="2" customFormat="1" x14ac:dyDescent="0.2"/>
    <row r="33" spans="1:1" s="2" customFormat="1" x14ac:dyDescent="0.2"/>
    <row r="34" spans="1:1" s="2" customFormat="1" x14ac:dyDescent="0.2"/>
    <row r="35" spans="1:1" s="1" customFormat="1" x14ac:dyDescent="0.2"/>
    <row r="36" spans="1:1" s="1" customFormat="1" x14ac:dyDescent="0.2">
      <c r="A36" s="18" t="s">
        <v>13</v>
      </c>
    </row>
    <row r="37" spans="1:1" s="1" customFormat="1" x14ac:dyDescent="0.2"/>
    <row r="38" spans="1:1" s="1" customFormat="1" x14ac:dyDescent="0.2"/>
    <row r="39" spans="1:1" s="1" customFormat="1" x14ac:dyDescent="0.2"/>
    <row r="40" spans="1:1" s="1" customFormat="1" x14ac:dyDescent="0.2"/>
    <row r="41" spans="1:1" s="1" customFormat="1" x14ac:dyDescent="0.2"/>
    <row r="42" spans="1:1" s="1" customFormat="1" x14ac:dyDescent="0.2"/>
    <row r="43" spans="1:1" s="1" customFormat="1" x14ac:dyDescent="0.2"/>
    <row r="44" spans="1:1" s="1" customFormat="1" x14ac:dyDescent="0.2"/>
    <row r="45" spans="1:1" s="1" customFormat="1" x14ac:dyDescent="0.2"/>
    <row r="46" spans="1:1" s="1" customFormat="1" x14ac:dyDescent="0.2"/>
    <row r="47" spans="1:1" s="1" customFormat="1" x14ac:dyDescent="0.2"/>
    <row r="48" spans="1:1"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row r="608" s="1" customFormat="1" x14ac:dyDescent="0.2"/>
    <row r="609" s="1" customFormat="1" x14ac:dyDescent="0.2"/>
    <row r="610" s="1" customFormat="1" x14ac:dyDescent="0.2"/>
    <row r="611" s="1" customFormat="1" x14ac:dyDescent="0.2"/>
    <row r="612" s="1" customFormat="1" x14ac:dyDescent="0.2"/>
    <row r="613" s="1" customFormat="1" x14ac:dyDescent="0.2"/>
    <row r="614" s="1" customFormat="1" x14ac:dyDescent="0.2"/>
    <row r="615" s="1" customFormat="1" x14ac:dyDescent="0.2"/>
    <row r="616" s="1" customFormat="1" x14ac:dyDescent="0.2"/>
    <row r="617" s="1" customFormat="1" x14ac:dyDescent="0.2"/>
    <row r="618" s="1" customFormat="1" x14ac:dyDescent="0.2"/>
    <row r="619" s="1" customFormat="1" x14ac:dyDescent="0.2"/>
    <row r="620" s="1" customFormat="1" x14ac:dyDescent="0.2"/>
    <row r="621" s="1" customFormat="1" x14ac:dyDescent="0.2"/>
    <row r="622" s="1" customFormat="1" x14ac:dyDescent="0.2"/>
    <row r="623" s="1" customFormat="1" x14ac:dyDescent="0.2"/>
    <row r="624" s="1" customFormat="1" x14ac:dyDescent="0.2"/>
    <row r="625" s="1" customFormat="1" x14ac:dyDescent="0.2"/>
    <row r="626" s="1" customFormat="1" x14ac:dyDescent="0.2"/>
    <row r="627" s="1" customFormat="1" x14ac:dyDescent="0.2"/>
    <row r="628" s="1" customFormat="1" x14ac:dyDescent="0.2"/>
    <row r="629" s="1" customFormat="1" x14ac:dyDescent="0.2"/>
    <row r="630" s="1" customFormat="1" x14ac:dyDescent="0.2"/>
    <row r="631" s="1" customFormat="1" x14ac:dyDescent="0.2"/>
    <row r="632" s="1" customFormat="1" x14ac:dyDescent="0.2"/>
    <row r="633" s="1" customFormat="1" x14ac:dyDescent="0.2"/>
    <row r="634" s="1" customFormat="1" x14ac:dyDescent="0.2"/>
    <row r="635" s="1" customFormat="1" x14ac:dyDescent="0.2"/>
    <row r="636" s="1" customFormat="1" x14ac:dyDescent="0.2"/>
    <row r="637" s="1" customFormat="1" x14ac:dyDescent="0.2"/>
    <row r="638" s="1" customFormat="1" x14ac:dyDescent="0.2"/>
    <row r="639" s="1" customFormat="1" x14ac:dyDescent="0.2"/>
    <row r="640" s="1" customFormat="1" x14ac:dyDescent="0.2"/>
    <row r="641" s="1" customFormat="1" x14ac:dyDescent="0.2"/>
    <row r="642" s="1" customFormat="1" x14ac:dyDescent="0.2"/>
    <row r="643" s="1" customFormat="1" x14ac:dyDescent="0.2"/>
    <row r="644" s="1" customFormat="1" x14ac:dyDescent="0.2"/>
    <row r="645" s="1" customFormat="1" x14ac:dyDescent="0.2"/>
    <row r="646" s="1" customFormat="1" x14ac:dyDescent="0.2"/>
    <row r="647" s="1" customFormat="1" x14ac:dyDescent="0.2"/>
    <row r="648" s="1" customFormat="1" x14ac:dyDescent="0.2"/>
    <row r="649" s="1" customFormat="1" x14ac:dyDescent="0.2"/>
    <row r="650" s="1" customFormat="1" x14ac:dyDescent="0.2"/>
    <row r="651" s="1" customFormat="1" x14ac:dyDescent="0.2"/>
    <row r="652" s="1" customFormat="1" x14ac:dyDescent="0.2"/>
    <row r="653" s="1" customFormat="1" x14ac:dyDescent="0.2"/>
    <row r="654" s="1" customFormat="1" x14ac:dyDescent="0.2"/>
    <row r="655" s="1" customFormat="1" x14ac:dyDescent="0.2"/>
    <row r="656" s="1" customFormat="1" x14ac:dyDescent="0.2"/>
    <row r="657" s="1" customFormat="1" x14ac:dyDescent="0.2"/>
    <row r="658" s="1" customFormat="1" x14ac:dyDescent="0.2"/>
    <row r="659" s="1" customFormat="1" x14ac:dyDescent="0.2"/>
    <row r="660" s="1" customFormat="1" x14ac:dyDescent="0.2"/>
    <row r="661" s="1" customFormat="1" x14ac:dyDescent="0.2"/>
    <row r="662" s="1" customFormat="1" x14ac:dyDescent="0.2"/>
    <row r="663" s="1" customFormat="1" x14ac:dyDescent="0.2"/>
    <row r="664" s="1" customFormat="1" x14ac:dyDescent="0.2"/>
    <row r="665" s="1" customFormat="1" x14ac:dyDescent="0.2"/>
    <row r="666" s="1" customFormat="1" x14ac:dyDescent="0.2"/>
    <row r="667" s="1" customFormat="1" x14ac:dyDescent="0.2"/>
    <row r="668" s="1" customFormat="1" x14ac:dyDescent="0.2"/>
    <row r="669" s="1" customFormat="1" x14ac:dyDescent="0.2"/>
    <row r="670" s="1" customFormat="1" x14ac:dyDescent="0.2"/>
    <row r="671" s="1" customFormat="1" x14ac:dyDescent="0.2"/>
    <row r="672" s="1" customFormat="1" x14ac:dyDescent="0.2"/>
    <row r="673" s="1" customFormat="1" x14ac:dyDescent="0.2"/>
    <row r="674" s="1" customFormat="1" x14ac:dyDescent="0.2"/>
    <row r="675" s="1" customFormat="1" x14ac:dyDescent="0.2"/>
    <row r="676" s="1" customFormat="1" x14ac:dyDescent="0.2"/>
    <row r="677" s="1" customFormat="1" x14ac:dyDescent="0.2"/>
    <row r="678" s="1" customFormat="1" x14ac:dyDescent="0.2"/>
    <row r="679" s="1" customFormat="1" x14ac:dyDescent="0.2"/>
  </sheetData>
  <phoneticPr fontId="4" type="noConversion"/>
  <hyperlinks>
    <hyperlink ref="L1" location="'Indice Indicadores'!A1" display="INDICE DE INDICADORES"/>
  </hyperlinks>
  <printOptions horizontalCentered="1" verticalCentered="1"/>
  <pageMargins left="0.59055118110236227" right="0.59055118110236227" top="0.59055118110236227" bottom="0.59055118110236227" header="0" footer="0"/>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84"/>
  <sheetViews>
    <sheetView tabSelected="1" view="pageBreakPreview" topLeftCell="A37" zoomScaleNormal="100" zoomScaleSheetLayoutView="100" zoomScalePageLayoutView="40" workbookViewId="0">
      <selection activeCell="H12" sqref="H12"/>
    </sheetView>
  </sheetViews>
  <sheetFormatPr baseColWidth="10" defaultRowHeight="85.5" customHeight="1" x14ac:dyDescent="0.2"/>
  <cols>
    <col min="1" max="1" width="4.5703125" style="21" customWidth="1"/>
    <col min="2" max="2" width="4.7109375" style="20" customWidth="1"/>
    <col min="3" max="3" width="5.42578125" style="20" customWidth="1"/>
    <col min="4" max="4" width="16.28515625" style="20" customWidth="1"/>
    <col min="5" max="5" width="12.85546875" style="20" customWidth="1"/>
    <col min="6" max="6" width="16.85546875" style="20" customWidth="1"/>
    <col min="7" max="7" width="14.28515625" style="20" customWidth="1"/>
    <col min="8" max="8" width="10.28515625" style="21" customWidth="1"/>
    <col min="9" max="9" width="15.7109375" style="23" customWidth="1"/>
    <col min="10" max="10" width="19.7109375" style="20" customWidth="1"/>
    <col min="11" max="11" width="18.5703125" style="21" customWidth="1"/>
    <col min="12" max="12" width="6.140625" style="20" customWidth="1"/>
    <col min="13" max="13" width="13" style="20" customWidth="1"/>
    <col min="14" max="14" width="6.85546875" style="24" customWidth="1"/>
    <col min="15" max="17" width="6.85546875" style="21" customWidth="1"/>
    <col min="18" max="18" width="6.85546875" style="22" customWidth="1"/>
    <col min="19" max="19" width="6.28515625" style="22" customWidth="1"/>
    <col min="20" max="20" width="5.5703125" style="22" customWidth="1"/>
    <col min="21" max="21" width="9" style="22" customWidth="1"/>
    <col min="22" max="22" width="5.85546875" style="22" customWidth="1"/>
    <col min="23" max="23" width="5.5703125" style="22" customWidth="1"/>
    <col min="24" max="24" width="8.140625" style="22" customWidth="1"/>
    <col min="25" max="26" width="5.5703125" style="22" customWidth="1"/>
    <col min="27" max="27" width="8.5703125" style="22" customWidth="1"/>
    <col min="28" max="28" width="10" style="22" customWidth="1"/>
    <col min="29" max="29" width="10.7109375" style="22" customWidth="1"/>
    <col min="30" max="30" width="12.7109375" style="22" customWidth="1"/>
    <col min="31" max="31" width="11.28515625" style="22" customWidth="1"/>
    <col min="32" max="32" width="16.28515625" style="20" customWidth="1"/>
    <col min="33" max="33" width="63.7109375" style="20" customWidth="1"/>
    <col min="34" max="34" width="5.7109375" style="20" customWidth="1"/>
    <col min="35" max="35" width="14.28515625" style="20" customWidth="1"/>
    <col min="36" max="36" width="16" style="20" customWidth="1"/>
    <col min="37" max="37" width="19.140625" style="20" customWidth="1"/>
    <col min="38" max="256" width="11.42578125" style="20"/>
    <col min="257" max="257" width="4.5703125" style="20" customWidth="1"/>
    <col min="258" max="258" width="7" style="20" customWidth="1"/>
    <col min="259" max="259" width="10.5703125" style="20" customWidth="1"/>
    <col min="260" max="260" width="11.5703125" style="20" customWidth="1"/>
    <col min="261" max="261" width="14.85546875" style="20" customWidth="1"/>
    <col min="262" max="262" width="38.7109375" style="20" customWidth="1"/>
    <col min="263" max="263" width="11.7109375" style="20" customWidth="1"/>
    <col min="264" max="264" width="12.5703125" style="20" customWidth="1"/>
    <col min="265" max="265" width="20.5703125" style="20" customWidth="1"/>
    <col min="266" max="266" width="20.140625" style="20" customWidth="1"/>
    <col min="267" max="267" width="19.5703125" style="20" customWidth="1"/>
    <col min="268" max="268" width="10.5703125" style="20" customWidth="1"/>
    <col min="269" max="269" width="11" style="20" customWidth="1"/>
    <col min="270" max="270" width="9.140625" style="20" customWidth="1"/>
    <col min="271" max="274" width="6.85546875" style="20" customWidth="1"/>
    <col min="275" max="293" width="0" style="20" hidden="1" customWidth="1"/>
    <col min="294" max="512" width="11.42578125" style="20"/>
    <col min="513" max="513" width="4.5703125" style="20" customWidth="1"/>
    <col min="514" max="514" width="7" style="20" customWidth="1"/>
    <col min="515" max="515" width="10.5703125" style="20" customWidth="1"/>
    <col min="516" max="516" width="11.5703125" style="20" customWidth="1"/>
    <col min="517" max="517" width="14.85546875" style="20" customWidth="1"/>
    <col min="518" max="518" width="38.7109375" style="20" customWidth="1"/>
    <col min="519" max="519" width="11.7109375" style="20" customWidth="1"/>
    <col min="520" max="520" width="12.5703125" style="20" customWidth="1"/>
    <col min="521" max="521" width="20.5703125" style="20" customWidth="1"/>
    <col min="522" max="522" width="20.140625" style="20" customWidth="1"/>
    <col min="523" max="523" width="19.5703125" style="20" customWidth="1"/>
    <col min="524" max="524" width="10.5703125" style="20" customWidth="1"/>
    <col min="525" max="525" width="11" style="20" customWidth="1"/>
    <col min="526" max="526" width="9.140625" style="20" customWidth="1"/>
    <col min="527" max="530" width="6.85546875" style="20" customWidth="1"/>
    <col min="531" max="549" width="0" style="20" hidden="1" customWidth="1"/>
    <col min="550" max="768" width="11.42578125" style="20"/>
    <col min="769" max="769" width="4.5703125" style="20" customWidth="1"/>
    <col min="770" max="770" width="7" style="20" customWidth="1"/>
    <col min="771" max="771" width="10.5703125" style="20" customWidth="1"/>
    <col min="772" max="772" width="11.5703125" style="20" customWidth="1"/>
    <col min="773" max="773" width="14.85546875" style="20" customWidth="1"/>
    <col min="774" max="774" width="38.7109375" style="20" customWidth="1"/>
    <col min="775" max="775" width="11.7109375" style="20" customWidth="1"/>
    <col min="776" max="776" width="12.5703125" style="20" customWidth="1"/>
    <col min="777" max="777" width="20.5703125" style="20" customWidth="1"/>
    <col min="778" max="778" width="20.140625" style="20" customWidth="1"/>
    <col min="779" max="779" width="19.5703125" style="20" customWidth="1"/>
    <col min="780" max="780" width="10.5703125" style="20" customWidth="1"/>
    <col min="781" max="781" width="11" style="20" customWidth="1"/>
    <col min="782" max="782" width="9.140625" style="20" customWidth="1"/>
    <col min="783" max="786" width="6.85546875" style="20" customWidth="1"/>
    <col min="787" max="805" width="0" style="20" hidden="1" customWidth="1"/>
    <col min="806" max="1024" width="11.42578125" style="20"/>
    <col min="1025" max="1025" width="4.5703125" style="20" customWidth="1"/>
    <col min="1026" max="1026" width="7" style="20" customWidth="1"/>
    <col min="1027" max="1027" width="10.5703125" style="20" customWidth="1"/>
    <col min="1028" max="1028" width="11.5703125" style="20" customWidth="1"/>
    <col min="1029" max="1029" width="14.85546875" style="20" customWidth="1"/>
    <col min="1030" max="1030" width="38.7109375" style="20" customWidth="1"/>
    <col min="1031" max="1031" width="11.7109375" style="20" customWidth="1"/>
    <col min="1032" max="1032" width="12.5703125" style="20" customWidth="1"/>
    <col min="1033" max="1033" width="20.5703125" style="20" customWidth="1"/>
    <col min="1034" max="1034" width="20.140625" style="20" customWidth="1"/>
    <col min="1035" max="1035" width="19.5703125" style="20" customWidth="1"/>
    <col min="1036" max="1036" width="10.5703125" style="20" customWidth="1"/>
    <col min="1037" max="1037" width="11" style="20" customWidth="1"/>
    <col min="1038" max="1038" width="9.140625" style="20" customWidth="1"/>
    <col min="1039" max="1042" width="6.85546875" style="20" customWidth="1"/>
    <col min="1043" max="1061" width="0" style="20" hidden="1" customWidth="1"/>
    <col min="1062" max="1280" width="11.42578125" style="20"/>
    <col min="1281" max="1281" width="4.5703125" style="20" customWidth="1"/>
    <col min="1282" max="1282" width="7" style="20" customWidth="1"/>
    <col min="1283" max="1283" width="10.5703125" style="20" customWidth="1"/>
    <col min="1284" max="1284" width="11.5703125" style="20" customWidth="1"/>
    <col min="1285" max="1285" width="14.85546875" style="20" customWidth="1"/>
    <col min="1286" max="1286" width="38.7109375" style="20" customWidth="1"/>
    <col min="1287" max="1287" width="11.7109375" style="20" customWidth="1"/>
    <col min="1288" max="1288" width="12.5703125" style="20" customWidth="1"/>
    <col min="1289" max="1289" width="20.5703125" style="20" customWidth="1"/>
    <col min="1290" max="1290" width="20.140625" style="20" customWidth="1"/>
    <col min="1291" max="1291" width="19.5703125" style="20" customWidth="1"/>
    <col min="1292" max="1292" width="10.5703125" style="20" customWidth="1"/>
    <col min="1293" max="1293" width="11" style="20" customWidth="1"/>
    <col min="1294" max="1294" width="9.140625" style="20" customWidth="1"/>
    <col min="1295" max="1298" width="6.85546875" style="20" customWidth="1"/>
    <col min="1299" max="1317" width="0" style="20" hidden="1" customWidth="1"/>
    <col min="1318" max="1536" width="11.42578125" style="20"/>
    <col min="1537" max="1537" width="4.5703125" style="20" customWidth="1"/>
    <col min="1538" max="1538" width="7" style="20" customWidth="1"/>
    <col min="1539" max="1539" width="10.5703125" style="20" customWidth="1"/>
    <col min="1540" max="1540" width="11.5703125" style="20" customWidth="1"/>
    <col min="1541" max="1541" width="14.85546875" style="20" customWidth="1"/>
    <col min="1542" max="1542" width="38.7109375" style="20" customWidth="1"/>
    <col min="1543" max="1543" width="11.7109375" style="20" customWidth="1"/>
    <col min="1544" max="1544" width="12.5703125" style="20" customWidth="1"/>
    <col min="1545" max="1545" width="20.5703125" style="20" customWidth="1"/>
    <col min="1546" max="1546" width="20.140625" style="20" customWidth="1"/>
    <col min="1547" max="1547" width="19.5703125" style="20" customWidth="1"/>
    <col min="1548" max="1548" width="10.5703125" style="20" customWidth="1"/>
    <col min="1549" max="1549" width="11" style="20" customWidth="1"/>
    <col min="1550" max="1550" width="9.140625" style="20" customWidth="1"/>
    <col min="1551" max="1554" width="6.85546875" style="20" customWidth="1"/>
    <col min="1555" max="1573" width="0" style="20" hidden="1" customWidth="1"/>
    <col min="1574" max="1792" width="11.42578125" style="20"/>
    <col min="1793" max="1793" width="4.5703125" style="20" customWidth="1"/>
    <col min="1794" max="1794" width="7" style="20" customWidth="1"/>
    <col min="1795" max="1795" width="10.5703125" style="20" customWidth="1"/>
    <col min="1796" max="1796" width="11.5703125" style="20" customWidth="1"/>
    <col min="1797" max="1797" width="14.85546875" style="20" customWidth="1"/>
    <col min="1798" max="1798" width="38.7109375" style="20" customWidth="1"/>
    <col min="1799" max="1799" width="11.7109375" style="20" customWidth="1"/>
    <col min="1800" max="1800" width="12.5703125" style="20" customWidth="1"/>
    <col min="1801" max="1801" width="20.5703125" style="20" customWidth="1"/>
    <col min="1802" max="1802" width="20.140625" style="20" customWidth="1"/>
    <col min="1803" max="1803" width="19.5703125" style="20" customWidth="1"/>
    <col min="1804" max="1804" width="10.5703125" style="20" customWidth="1"/>
    <col min="1805" max="1805" width="11" style="20" customWidth="1"/>
    <col min="1806" max="1806" width="9.140625" style="20" customWidth="1"/>
    <col min="1807" max="1810" width="6.85546875" style="20" customWidth="1"/>
    <col min="1811" max="1829" width="0" style="20" hidden="1" customWidth="1"/>
    <col min="1830" max="2048" width="11.42578125" style="20"/>
    <col min="2049" max="2049" width="4.5703125" style="20" customWidth="1"/>
    <col min="2050" max="2050" width="7" style="20" customWidth="1"/>
    <col min="2051" max="2051" width="10.5703125" style="20" customWidth="1"/>
    <col min="2052" max="2052" width="11.5703125" style="20" customWidth="1"/>
    <col min="2053" max="2053" width="14.85546875" style="20" customWidth="1"/>
    <col min="2054" max="2054" width="38.7109375" style="20" customWidth="1"/>
    <col min="2055" max="2055" width="11.7109375" style="20" customWidth="1"/>
    <col min="2056" max="2056" width="12.5703125" style="20" customWidth="1"/>
    <col min="2057" max="2057" width="20.5703125" style="20" customWidth="1"/>
    <col min="2058" max="2058" width="20.140625" style="20" customWidth="1"/>
    <col min="2059" max="2059" width="19.5703125" style="20" customWidth="1"/>
    <col min="2060" max="2060" width="10.5703125" style="20" customWidth="1"/>
    <col min="2061" max="2061" width="11" style="20" customWidth="1"/>
    <col min="2062" max="2062" width="9.140625" style="20" customWidth="1"/>
    <col min="2063" max="2066" width="6.85546875" style="20" customWidth="1"/>
    <col min="2067" max="2085" width="0" style="20" hidden="1" customWidth="1"/>
    <col min="2086" max="2304" width="11.42578125" style="20"/>
    <col min="2305" max="2305" width="4.5703125" style="20" customWidth="1"/>
    <col min="2306" max="2306" width="7" style="20" customWidth="1"/>
    <col min="2307" max="2307" width="10.5703125" style="20" customWidth="1"/>
    <col min="2308" max="2308" width="11.5703125" style="20" customWidth="1"/>
    <col min="2309" max="2309" width="14.85546875" style="20" customWidth="1"/>
    <col min="2310" max="2310" width="38.7109375" style="20" customWidth="1"/>
    <col min="2311" max="2311" width="11.7109375" style="20" customWidth="1"/>
    <col min="2312" max="2312" width="12.5703125" style="20" customWidth="1"/>
    <col min="2313" max="2313" width="20.5703125" style="20" customWidth="1"/>
    <col min="2314" max="2314" width="20.140625" style="20" customWidth="1"/>
    <col min="2315" max="2315" width="19.5703125" style="20" customWidth="1"/>
    <col min="2316" max="2316" width="10.5703125" style="20" customWidth="1"/>
    <col min="2317" max="2317" width="11" style="20" customWidth="1"/>
    <col min="2318" max="2318" width="9.140625" style="20" customWidth="1"/>
    <col min="2319" max="2322" width="6.85546875" style="20" customWidth="1"/>
    <col min="2323" max="2341" width="0" style="20" hidden="1" customWidth="1"/>
    <col min="2342" max="2560" width="11.42578125" style="20"/>
    <col min="2561" max="2561" width="4.5703125" style="20" customWidth="1"/>
    <col min="2562" max="2562" width="7" style="20" customWidth="1"/>
    <col min="2563" max="2563" width="10.5703125" style="20" customWidth="1"/>
    <col min="2564" max="2564" width="11.5703125" style="20" customWidth="1"/>
    <col min="2565" max="2565" width="14.85546875" style="20" customWidth="1"/>
    <col min="2566" max="2566" width="38.7109375" style="20" customWidth="1"/>
    <col min="2567" max="2567" width="11.7109375" style="20" customWidth="1"/>
    <col min="2568" max="2568" width="12.5703125" style="20" customWidth="1"/>
    <col min="2569" max="2569" width="20.5703125" style="20" customWidth="1"/>
    <col min="2570" max="2570" width="20.140625" style="20" customWidth="1"/>
    <col min="2571" max="2571" width="19.5703125" style="20" customWidth="1"/>
    <col min="2572" max="2572" width="10.5703125" style="20" customWidth="1"/>
    <col min="2573" max="2573" width="11" style="20" customWidth="1"/>
    <col min="2574" max="2574" width="9.140625" style="20" customWidth="1"/>
    <col min="2575" max="2578" width="6.85546875" style="20" customWidth="1"/>
    <col min="2579" max="2597" width="0" style="20" hidden="1" customWidth="1"/>
    <col min="2598" max="2816" width="11.42578125" style="20"/>
    <col min="2817" max="2817" width="4.5703125" style="20" customWidth="1"/>
    <col min="2818" max="2818" width="7" style="20" customWidth="1"/>
    <col min="2819" max="2819" width="10.5703125" style="20" customWidth="1"/>
    <col min="2820" max="2820" width="11.5703125" style="20" customWidth="1"/>
    <col min="2821" max="2821" width="14.85546875" style="20" customWidth="1"/>
    <col min="2822" max="2822" width="38.7109375" style="20" customWidth="1"/>
    <col min="2823" max="2823" width="11.7109375" style="20" customWidth="1"/>
    <col min="2824" max="2824" width="12.5703125" style="20" customWidth="1"/>
    <col min="2825" max="2825" width="20.5703125" style="20" customWidth="1"/>
    <col min="2826" max="2826" width="20.140625" style="20" customWidth="1"/>
    <col min="2827" max="2827" width="19.5703125" style="20" customWidth="1"/>
    <col min="2828" max="2828" width="10.5703125" style="20" customWidth="1"/>
    <col min="2829" max="2829" width="11" style="20" customWidth="1"/>
    <col min="2830" max="2830" width="9.140625" style="20" customWidth="1"/>
    <col min="2831" max="2834" width="6.85546875" style="20" customWidth="1"/>
    <col min="2835" max="2853" width="0" style="20" hidden="1" customWidth="1"/>
    <col min="2854" max="3072" width="11.42578125" style="20"/>
    <col min="3073" max="3073" width="4.5703125" style="20" customWidth="1"/>
    <col min="3074" max="3074" width="7" style="20" customWidth="1"/>
    <col min="3075" max="3075" width="10.5703125" style="20" customWidth="1"/>
    <col min="3076" max="3076" width="11.5703125" style="20" customWidth="1"/>
    <col min="3077" max="3077" width="14.85546875" style="20" customWidth="1"/>
    <col min="3078" max="3078" width="38.7109375" style="20" customWidth="1"/>
    <col min="3079" max="3079" width="11.7109375" style="20" customWidth="1"/>
    <col min="3080" max="3080" width="12.5703125" style="20" customWidth="1"/>
    <col min="3081" max="3081" width="20.5703125" style="20" customWidth="1"/>
    <col min="3082" max="3082" width="20.140625" style="20" customWidth="1"/>
    <col min="3083" max="3083" width="19.5703125" style="20" customWidth="1"/>
    <col min="3084" max="3084" width="10.5703125" style="20" customWidth="1"/>
    <col min="3085" max="3085" width="11" style="20" customWidth="1"/>
    <col min="3086" max="3086" width="9.140625" style="20" customWidth="1"/>
    <col min="3087" max="3090" width="6.85546875" style="20" customWidth="1"/>
    <col min="3091" max="3109" width="0" style="20" hidden="1" customWidth="1"/>
    <col min="3110" max="3328" width="11.42578125" style="20"/>
    <col min="3329" max="3329" width="4.5703125" style="20" customWidth="1"/>
    <col min="3330" max="3330" width="7" style="20" customWidth="1"/>
    <col min="3331" max="3331" width="10.5703125" style="20" customWidth="1"/>
    <col min="3332" max="3332" width="11.5703125" style="20" customWidth="1"/>
    <col min="3333" max="3333" width="14.85546875" style="20" customWidth="1"/>
    <col min="3334" max="3334" width="38.7109375" style="20" customWidth="1"/>
    <col min="3335" max="3335" width="11.7109375" style="20" customWidth="1"/>
    <col min="3336" max="3336" width="12.5703125" style="20" customWidth="1"/>
    <col min="3337" max="3337" width="20.5703125" style="20" customWidth="1"/>
    <col min="3338" max="3338" width="20.140625" style="20" customWidth="1"/>
    <col min="3339" max="3339" width="19.5703125" style="20" customWidth="1"/>
    <col min="3340" max="3340" width="10.5703125" style="20" customWidth="1"/>
    <col min="3341" max="3341" width="11" style="20" customWidth="1"/>
    <col min="3342" max="3342" width="9.140625" style="20" customWidth="1"/>
    <col min="3343" max="3346" width="6.85546875" style="20" customWidth="1"/>
    <col min="3347" max="3365" width="0" style="20" hidden="1" customWidth="1"/>
    <col min="3366" max="3584" width="11.42578125" style="20"/>
    <col min="3585" max="3585" width="4.5703125" style="20" customWidth="1"/>
    <col min="3586" max="3586" width="7" style="20" customWidth="1"/>
    <col min="3587" max="3587" width="10.5703125" style="20" customWidth="1"/>
    <col min="3588" max="3588" width="11.5703125" style="20" customWidth="1"/>
    <col min="3589" max="3589" width="14.85546875" style="20" customWidth="1"/>
    <col min="3590" max="3590" width="38.7109375" style="20" customWidth="1"/>
    <col min="3591" max="3591" width="11.7109375" style="20" customWidth="1"/>
    <col min="3592" max="3592" width="12.5703125" style="20" customWidth="1"/>
    <col min="3593" max="3593" width="20.5703125" style="20" customWidth="1"/>
    <col min="3594" max="3594" width="20.140625" style="20" customWidth="1"/>
    <col min="3595" max="3595" width="19.5703125" style="20" customWidth="1"/>
    <col min="3596" max="3596" width="10.5703125" style="20" customWidth="1"/>
    <col min="3597" max="3597" width="11" style="20" customWidth="1"/>
    <col min="3598" max="3598" width="9.140625" style="20" customWidth="1"/>
    <col min="3599" max="3602" width="6.85546875" style="20" customWidth="1"/>
    <col min="3603" max="3621" width="0" style="20" hidden="1" customWidth="1"/>
    <col min="3622" max="3840" width="11.42578125" style="20"/>
    <col min="3841" max="3841" width="4.5703125" style="20" customWidth="1"/>
    <col min="3842" max="3842" width="7" style="20" customWidth="1"/>
    <col min="3843" max="3843" width="10.5703125" style="20" customWidth="1"/>
    <col min="3844" max="3844" width="11.5703125" style="20" customWidth="1"/>
    <col min="3845" max="3845" width="14.85546875" style="20" customWidth="1"/>
    <col min="3846" max="3846" width="38.7109375" style="20" customWidth="1"/>
    <col min="3847" max="3847" width="11.7109375" style="20" customWidth="1"/>
    <col min="3848" max="3848" width="12.5703125" style="20" customWidth="1"/>
    <col min="3849" max="3849" width="20.5703125" style="20" customWidth="1"/>
    <col min="3850" max="3850" width="20.140625" style="20" customWidth="1"/>
    <col min="3851" max="3851" width="19.5703125" style="20" customWidth="1"/>
    <col min="3852" max="3852" width="10.5703125" style="20" customWidth="1"/>
    <col min="3853" max="3853" width="11" style="20" customWidth="1"/>
    <col min="3854" max="3854" width="9.140625" style="20" customWidth="1"/>
    <col min="3855" max="3858" width="6.85546875" style="20" customWidth="1"/>
    <col min="3859" max="3877" width="0" style="20" hidden="1" customWidth="1"/>
    <col min="3878" max="4096" width="11.42578125" style="20"/>
    <col min="4097" max="4097" width="4.5703125" style="20" customWidth="1"/>
    <col min="4098" max="4098" width="7" style="20" customWidth="1"/>
    <col min="4099" max="4099" width="10.5703125" style="20" customWidth="1"/>
    <col min="4100" max="4100" width="11.5703125" style="20" customWidth="1"/>
    <col min="4101" max="4101" width="14.85546875" style="20" customWidth="1"/>
    <col min="4102" max="4102" width="38.7109375" style="20" customWidth="1"/>
    <col min="4103" max="4103" width="11.7109375" style="20" customWidth="1"/>
    <col min="4104" max="4104" width="12.5703125" style="20" customWidth="1"/>
    <col min="4105" max="4105" width="20.5703125" style="20" customWidth="1"/>
    <col min="4106" max="4106" width="20.140625" style="20" customWidth="1"/>
    <col min="4107" max="4107" width="19.5703125" style="20" customWidth="1"/>
    <col min="4108" max="4108" width="10.5703125" style="20" customWidth="1"/>
    <col min="4109" max="4109" width="11" style="20" customWidth="1"/>
    <col min="4110" max="4110" width="9.140625" style="20" customWidth="1"/>
    <col min="4111" max="4114" width="6.85546875" style="20" customWidth="1"/>
    <col min="4115" max="4133" width="0" style="20" hidden="1" customWidth="1"/>
    <col min="4134" max="4352" width="11.42578125" style="20"/>
    <col min="4353" max="4353" width="4.5703125" style="20" customWidth="1"/>
    <col min="4354" max="4354" width="7" style="20" customWidth="1"/>
    <col min="4355" max="4355" width="10.5703125" style="20" customWidth="1"/>
    <col min="4356" max="4356" width="11.5703125" style="20" customWidth="1"/>
    <col min="4357" max="4357" width="14.85546875" style="20" customWidth="1"/>
    <col min="4358" max="4358" width="38.7109375" style="20" customWidth="1"/>
    <col min="4359" max="4359" width="11.7109375" style="20" customWidth="1"/>
    <col min="4360" max="4360" width="12.5703125" style="20" customWidth="1"/>
    <col min="4361" max="4361" width="20.5703125" style="20" customWidth="1"/>
    <col min="4362" max="4362" width="20.140625" style="20" customWidth="1"/>
    <col min="4363" max="4363" width="19.5703125" style="20" customWidth="1"/>
    <col min="4364" max="4364" width="10.5703125" style="20" customWidth="1"/>
    <col min="4365" max="4365" width="11" style="20" customWidth="1"/>
    <col min="4366" max="4366" width="9.140625" style="20" customWidth="1"/>
    <col min="4367" max="4370" width="6.85546875" style="20" customWidth="1"/>
    <col min="4371" max="4389" width="0" style="20" hidden="1" customWidth="1"/>
    <col min="4390" max="4608" width="11.42578125" style="20"/>
    <col min="4609" max="4609" width="4.5703125" style="20" customWidth="1"/>
    <col min="4610" max="4610" width="7" style="20" customWidth="1"/>
    <col min="4611" max="4611" width="10.5703125" style="20" customWidth="1"/>
    <col min="4612" max="4612" width="11.5703125" style="20" customWidth="1"/>
    <col min="4613" max="4613" width="14.85546875" style="20" customWidth="1"/>
    <col min="4614" max="4614" width="38.7109375" style="20" customWidth="1"/>
    <col min="4615" max="4615" width="11.7109375" style="20" customWidth="1"/>
    <col min="4616" max="4616" width="12.5703125" style="20" customWidth="1"/>
    <col min="4617" max="4617" width="20.5703125" style="20" customWidth="1"/>
    <col min="4618" max="4618" width="20.140625" style="20" customWidth="1"/>
    <col min="4619" max="4619" width="19.5703125" style="20" customWidth="1"/>
    <col min="4620" max="4620" width="10.5703125" style="20" customWidth="1"/>
    <col min="4621" max="4621" width="11" style="20" customWidth="1"/>
    <col min="4622" max="4622" width="9.140625" style="20" customWidth="1"/>
    <col min="4623" max="4626" width="6.85546875" style="20" customWidth="1"/>
    <col min="4627" max="4645" width="0" style="20" hidden="1" customWidth="1"/>
    <col min="4646" max="4864" width="11.42578125" style="20"/>
    <col min="4865" max="4865" width="4.5703125" style="20" customWidth="1"/>
    <col min="4866" max="4866" width="7" style="20" customWidth="1"/>
    <col min="4867" max="4867" width="10.5703125" style="20" customWidth="1"/>
    <col min="4868" max="4868" width="11.5703125" style="20" customWidth="1"/>
    <col min="4869" max="4869" width="14.85546875" style="20" customWidth="1"/>
    <col min="4870" max="4870" width="38.7109375" style="20" customWidth="1"/>
    <col min="4871" max="4871" width="11.7109375" style="20" customWidth="1"/>
    <col min="4872" max="4872" width="12.5703125" style="20" customWidth="1"/>
    <col min="4873" max="4873" width="20.5703125" style="20" customWidth="1"/>
    <col min="4874" max="4874" width="20.140625" style="20" customWidth="1"/>
    <col min="4875" max="4875" width="19.5703125" style="20" customWidth="1"/>
    <col min="4876" max="4876" width="10.5703125" style="20" customWidth="1"/>
    <col min="4877" max="4877" width="11" style="20" customWidth="1"/>
    <col min="4878" max="4878" width="9.140625" style="20" customWidth="1"/>
    <col min="4879" max="4882" width="6.85546875" style="20" customWidth="1"/>
    <col min="4883" max="4901" width="0" style="20" hidden="1" customWidth="1"/>
    <col min="4902" max="5120" width="11.42578125" style="20"/>
    <col min="5121" max="5121" width="4.5703125" style="20" customWidth="1"/>
    <col min="5122" max="5122" width="7" style="20" customWidth="1"/>
    <col min="5123" max="5123" width="10.5703125" style="20" customWidth="1"/>
    <col min="5124" max="5124" width="11.5703125" style="20" customWidth="1"/>
    <col min="5125" max="5125" width="14.85546875" style="20" customWidth="1"/>
    <col min="5126" max="5126" width="38.7109375" style="20" customWidth="1"/>
    <col min="5127" max="5127" width="11.7109375" style="20" customWidth="1"/>
    <col min="5128" max="5128" width="12.5703125" style="20" customWidth="1"/>
    <col min="5129" max="5129" width="20.5703125" style="20" customWidth="1"/>
    <col min="5130" max="5130" width="20.140625" style="20" customWidth="1"/>
    <col min="5131" max="5131" width="19.5703125" style="20" customWidth="1"/>
    <col min="5132" max="5132" width="10.5703125" style="20" customWidth="1"/>
    <col min="5133" max="5133" width="11" style="20" customWidth="1"/>
    <col min="5134" max="5134" width="9.140625" style="20" customWidth="1"/>
    <col min="5135" max="5138" width="6.85546875" style="20" customWidth="1"/>
    <col min="5139" max="5157" width="0" style="20" hidden="1" customWidth="1"/>
    <col min="5158" max="5376" width="11.42578125" style="20"/>
    <col min="5377" max="5377" width="4.5703125" style="20" customWidth="1"/>
    <col min="5378" max="5378" width="7" style="20" customWidth="1"/>
    <col min="5379" max="5379" width="10.5703125" style="20" customWidth="1"/>
    <col min="5380" max="5380" width="11.5703125" style="20" customWidth="1"/>
    <col min="5381" max="5381" width="14.85546875" style="20" customWidth="1"/>
    <col min="5382" max="5382" width="38.7109375" style="20" customWidth="1"/>
    <col min="5383" max="5383" width="11.7109375" style="20" customWidth="1"/>
    <col min="5384" max="5384" width="12.5703125" style="20" customWidth="1"/>
    <col min="5385" max="5385" width="20.5703125" style="20" customWidth="1"/>
    <col min="5386" max="5386" width="20.140625" style="20" customWidth="1"/>
    <col min="5387" max="5387" width="19.5703125" style="20" customWidth="1"/>
    <col min="5388" max="5388" width="10.5703125" style="20" customWidth="1"/>
    <col min="5389" max="5389" width="11" style="20" customWidth="1"/>
    <col min="5390" max="5390" width="9.140625" style="20" customWidth="1"/>
    <col min="5391" max="5394" width="6.85546875" style="20" customWidth="1"/>
    <col min="5395" max="5413" width="0" style="20" hidden="1" customWidth="1"/>
    <col min="5414" max="5632" width="11.42578125" style="20"/>
    <col min="5633" max="5633" width="4.5703125" style="20" customWidth="1"/>
    <col min="5634" max="5634" width="7" style="20" customWidth="1"/>
    <col min="5635" max="5635" width="10.5703125" style="20" customWidth="1"/>
    <col min="5636" max="5636" width="11.5703125" style="20" customWidth="1"/>
    <col min="5637" max="5637" width="14.85546875" style="20" customWidth="1"/>
    <col min="5638" max="5638" width="38.7109375" style="20" customWidth="1"/>
    <col min="5639" max="5639" width="11.7109375" style="20" customWidth="1"/>
    <col min="5640" max="5640" width="12.5703125" style="20" customWidth="1"/>
    <col min="5641" max="5641" width="20.5703125" style="20" customWidth="1"/>
    <col min="5642" max="5642" width="20.140625" style="20" customWidth="1"/>
    <col min="5643" max="5643" width="19.5703125" style="20" customWidth="1"/>
    <col min="5644" max="5644" width="10.5703125" style="20" customWidth="1"/>
    <col min="5645" max="5645" width="11" style="20" customWidth="1"/>
    <col min="5646" max="5646" width="9.140625" style="20" customWidth="1"/>
    <col min="5647" max="5650" width="6.85546875" style="20" customWidth="1"/>
    <col min="5651" max="5669" width="0" style="20" hidden="1" customWidth="1"/>
    <col min="5670" max="5888" width="11.42578125" style="20"/>
    <col min="5889" max="5889" width="4.5703125" style="20" customWidth="1"/>
    <col min="5890" max="5890" width="7" style="20" customWidth="1"/>
    <col min="5891" max="5891" width="10.5703125" style="20" customWidth="1"/>
    <col min="5892" max="5892" width="11.5703125" style="20" customWidth="1"/>
    <col min="5893" max="5893" width="14.85546875" style="20" customWidth="1"/>
    <col min="5894" max="5894" width="38.7109375" style="20" customWidth="1"/>
    <col min="5895" max="5895" width="11.7109375" style="20" customWidth="1"/>
    <col min="5896" max="5896" width="12.5703125" style="20" customWidth="1"/>
    <col min="5897" max="5897" width="20.5703125" style="20" customWidth="1"/>
    <col min="5898" max="5898" width="20.140625" style="20" customWidth="1"/>
    <col min="5899" max="5899" width="19.5703125" style="20" customWidth="1"/>
    <col min="5900" max="5900" width="10.5703125" style="20" customWidth="1"/>
    <col min="5901" max="5901" width="11" style="20" customWidth="1"/>
    <col min="5902" max="5902" width="9.140625" style="20" customWidth="1"/>
    <col min="5903" max="5906" width="6.85546875" style="20" customWidth="1"/>
    <col min="5907" max="5925" width="0" style="20" hidden="1" customWidth="1"/>
    <col min="5926" max="6144" width="11.42578125" style="20"/>
    <col min="6145" max="6145" width="4.5703125" style="20" customWidth="1"/>
    <col min="6146" max="6146" width="7" style="20" customWidth="1"/>
    <col min="6147" max="6147" width="10.5703125" style="20" customWidth="1"/>
    <col min="6148" max="6148" width="11.5703125" style="20" customWidth="1"/>
    <col min="6149" max="6149" width="14.85546875" style="20" customWidth="1"/>
    <col min="6150" max="6150" width="38.7109375" style="20" customWidth="1"/>
    <col min="6151" max="6151" width="11.7109375" style="20" customWidth="1"/>
    <col min="6152" max="6152" width="12.5703125" style="20" customWidth="1"/>
    <col min="6153" max="6153" width="20.5703125" style="20" customWidth="1"/>
    <col min="6154" max="6154" width="20.140625" style="20" customWidth="1"/>
    <col min="6155" max="6155" width="19.5703125" style="20" customWidth="1"/>
    <col min="6156" max="6156" width="10.5703125" style="20" customWidth="1"/>
    <col min="6157" max="6157" width="11" style="20" customWidth="1"/>
    <col min="6158" max="6158" width="9.140625" style="20" customWidth="1"/>
    <col min="6159" max="6162" width="6.85546875" style="20" customWidth="1"/>
    <col min="6163" max="6181" width="0" style="20" hidden="1" customWidth="1"/>
    <col min="6182" max="6400" width="11.42578125" style="20"/>
    <col min="6401" max="6401" width="4.5703125" style="20" customWidth="1"/>
    <col min="6402" max="6402" width="7" style="20" customWidth="1"/>
    <col min="6403" max="6403" width="10.5703125" style="20" customWidth="1"/>
    <col min="6404" max="6404" width="11.5703125" style="20" customWidth="1"/>
    <col min="6405" max="6405" width="14.85546875" style="20" customWidth="1"/>
    <col min="6406" max="6406" width="38.7109375" style="20" customWidth="1"/>
    <col min="6407" max="6407" width="11.7109375" style="20" customWidth="1"/>
    <col min="6408" max="6408" width="12.5703125" style="20" customWidth="1"/>
    <col min="6409" max="6409" width="20.5703125" style="20" customWidth="1"/>
    <col min="6410" max="6410" width="20.140625" style="20" customWidth="1"/>
    <col min="6411" max="6411" width="19.5703125" style="20" customWidth="1"/>
    <col min="6412" max="6412" width="10.5703125" style="20" customWidth="1"/>
    <col min="6413" max="6413" width="11" style="20" customWidth="1"/>
    <col min="6414" max="6414" width="9.140625" style="20" customWidth="1"/>
    <col min="6415" max="6418" width="6.85546875" style="20" customWidth="1"/>
    <col min="6419" max="6437" width="0" style="20" hidden="1" customWidth="1"/>
    <col min="6438" max="6656" width="11.42578125" style="20"/>
    <col min="6657" max="6657" width="4.5703125" style="20" customWidth="1"/>
    <col min="6658" max="6658" width="7" style="20" customWidth="1"/>
    <col min="6659" max="6659" width="10.5703125" style="20" customWidth="1"/>
    <col min="6660" max="6660" width="11.5703125" style="20" customWidth="1"/>
    <col min="6661" max="6661" width="14.85546875" style="20" customWidth="1"/>
    <col min="6662" max="6662" width="38.7109375" style="20" customWidth="1"/>
    <col min="6663" max="6663" width="11.7109375" style="20" customWidth="1"/>
    <col min="6664" max="6664" width="12.5703125" style="20" customWidth="1"/>
    <col min="6665" max="6665" width="20.5703125" style="20" customWidth="1"/>
    <col min="6666" max="6666" width="20.140625" style="20" customWidth="1"/>
    <col min="6667" max="6667" width="19.5703125" style="20" customWidth="1"/>
    <col min="6668" max="6668" width="10.5703125" style="20" customWidth="1"/>
    <col min="6669" max="6669" width="11" style="20" customWidth="1"/>
    <col min="6670" max="6670" width="9.140625" style="20" customWidth="1"/>
    <col min="6671" max="6674" width="6.85546875" style="20" customWidth="1"/>
    <col min="6675" max="6693" width="0" style="20" hidden="1" customWidth="1"/>
    <col min="6694" max="6912" width="11.42578125" style="20"/>
    <col min="6913" max="6913" width="4.5703125" style="20" customWidth="1"/>
    <col min="6914" max="6914" width="7" style="20" customWidth="1"/>
    <col min="6915" max="6915" width="10.5703125" style="20" customWidth="1"/>
    <col min="6916" max="6916" width="11.5703125" style="20" customWidth="1"/>
    <col min="6917" max="6917" width="14.85546875" style="20" customWidth="1"/>
    <col min="6918" max="6918" width="38.7109375" style="20" customWidth="1"/>
    <col min="6919" max="6919" width="11.7109375" style="20" customWidth="1"/>
    <col min="6920" max="6920" width="12.5703125" style="20" customWidth="1"/>
    <col min="6921" max="6921" width="20.5703125" style="20" customWidth="1"/>
    <col min="6922" max="6922" width="20.140625" style="20" customWidth="1"/>
    <col min="6923" max="6923" width="19.5703125" style="20" customWidth="1"/>
    <col min="6924" max="6924" width="10.5703125" style="20" customWidth="1"/>
    <col min="6925" max="6925" width="11" style="20" customWidth="1"/>
    <col min="6926" max="6926" width="9.140625" style="20" customWidth="1"/>
    <col min="6927" max="6930" width="6.85546875" style="20" customWidth="1"/>
    <col min="6931" max="6949" width="0" style="20" hidden="1" customWidth="1"/>
    <col min="6950" max="7168" width="11.42578125" style="20"/>
    <col min="7169" max="7169" width="4.5703125" style="20" customWidth="1"/>
    <col min="7170" max="7170" width="7" style="20" customWidth="1"/>
    <col min="7171" max="7171" width="10.5703125" style="20" customWidth="1"/>
    <col min="7172" max="7172" width="11.5703125" style="20" customWidth="1"/>
    <col min="7173" max="7173" width="14.85546875" style="20" customWidth="1"/>
    <col min="7174" max="7174" width="38.7109375" style="20" customWidth="1"/>
    <col min="7175" max="7175" width="11.7109375" style="20" customWidth="1"/>
    <col min="7176" max="7176" width="12.5703125" style="20" customWidth="1"/>
    <col min="7177" max="7177" width="20.5703125" style="20" customWidth="1"/>
    <col min="7178" max="7178" width="20.140625" style="20" customWidth="1"/>
    <col min="7179" max="7179" width="19.5703125" style="20" customWidth="1"/>
    <col min="7180" max="7180" width="10.5703125" style="20" customWidth="1"/>
    <col min="7181" max="7181" width="11" style="20" customWidth="1"/>
    <col min="7182" max="7182" width="9.140625" style="20" customWidth="1"/>
    <col min="7183" max="7186" width="6.85546875" style="20" customWidth="1"/>
    <col min="7187" max="7205" width="0" style="20" hidden="1" customWidth="1"/>
    <col min="7206" max="7424" width="11.42578125" style="20"/>
    <col min="7425" max="7425" width="4.5703125" style="20" customWidth="1"/>
    <col min="7426" max="7426" width="7" style="20" customWidth="1"/>
    <col min="7427" max="7427" width="10.5703125" style="20" customWidth="1"/>
    <col min="7428" max="7428" width="11.5703125" style="20" customWidth="1"/>
    <col min="7429" max="7429" width="14.85546875" style="20" customWidth="1"/>
    <col min="7430" max="7430" width="38.7109375" style="20" customWidth="1"/>
    <col min="7431" max="7431" width="11.7109375" style="20" customWidth="1"/>
    <col min="7432" max="7432" width="12.5703125" style="20" customWidth="1"/>
    <col min="7433" max="7433" width="20.5703125" style="20" customWidth="1"/>
    <col min="7434" max="7434" width="20.140625" style="20" customWidth="1"/>
    <col min="7435" max="7435" width="19.5703125" style="20" customWidth="1"/>
    <col min="7436" max="7436" width="10.5703125" style="20" customWidth="1"/>
    <col min="7437" max="7437" width="11" style="20" customWidth="1"/>
    <col min="7438" max="7438" width="9.140625" style="20" customWidth="1"/>
    <col min="7439" max="7442" width="6.85546875" style="20" customWidth="1"/>
    <col min="7443" max="7461" width="0" style="20" hidden="1" customWidth="1"/>
    <col min="7462" max="7680" width="11.42578125" style="20"/>
    <col min="7681" max="7681" width="4.5703125" style="20" customWidth="1"/>
    <col min="7682" max="7682" width="7" style="20" customWidth="1"/>
    <col min="7683" max="7683" width="10.5703125" style="20" customWidth="1"/>
    <col min="7684" max="7684" width="11.5703125" style="20" customWidth="1"/>
    <col min="7685" max="7685" width="14.85546875" style="20" customWidth="1"/>
    <col min="7686" max="7686" width="38.7109375" style="20" customWidth="1"/>
    <col min="7687" max="7687" width="11.7109375" style="20" customWidth="1"/>
    <col min="7688" max="7688" width="12.5703125" style="20" customWidth="1"/>
    <col min="7689" max="7689" width="20.5703125" style="20" customWidth="1"/>
    <col min="7690" max="7690" width="20.140625" style="20" customWidth="1"/>
    <col min="7691" max="7691" width="19.5703125" style="20" customWidth="1"/>
    <col min="7692" max="7692" width="10.5703125" style="20" customWidth="1"/>
    <col min="7693" max="7693" width="11" style="20" customWidth="1"/>
    <col min="7694" max="7694" width="9.140625" style="20" customWidth="1"/>
    <col min="7695" max="7698" width="6.85546875" style="20" customWidth="1"/>
    <col min="7699" max="7717" width="0" style="20" hidden="1" customWidth="1"/>
    <col min="7718" max="7936" width="11.42578125" style="20"/>
    <col min="7937" max="7937" width="4.5703125" style="20" customWidth="1"/>
    <col min="7938" max="7938" width="7" style="20" customWidth="1"/>
    <col min="7939" max="7939" width="10.5703125" style="20" customWidth="1"/>
    <col min="7940" max="7940" width="11.5703125" style="20" customWidth="1"/>
    <col min="7941" max="7941" width="14.85546875" style="20" customWidth="1"/>
    <col min="7942" max="7942" width="38.7109375" style="20" customWidth="1"/>
    <col min="7943" max="7943" width="11.7109375" style="20" customWidth="1"/>
    <col min="7944" max="7944" width="12.5703125" style="20" customWidth="1"/>
    <col min="7945" max="7945" width="20.5703125" style="20" customWidth="1"/>
    <col min="7946" max="7946" width="20.140625" style="20" customWidth="1"/>
    <col min="7947" max="7947" width="19.5703125" style="20" customWidth="1"/>
    <col min="7948" max="7948" width="10.5703125" style="20" customWidth="1"/>
    <col min="7949" max="7949" width="11" style="20" customWidth="1"/>
    <col min="7950" max="7950" width="9.140625" style="20" customWidth="1"/>
    <col min="7951" max="7954" width="6.85546875" style="20" customWidth="1"/>
    <col min="7955" max="7973" width="0" style="20" hidden="1" customWidth="1"/>
    <col min="7974" max="8192" width="11.42578125" style="20"/>
    <col min="8193" max="8193" width="4.5703125" style="20" customWidth="1"/>
    <col min="8194" max="8194" width="7" style="20" customWidth="1"/>
    <col min="8195" max="8195" width="10.5703125" style="20" customWidth="1"/>
    <col min="8196" max="8196" width="11.5703125" style="20" customWidth="1"/>
    <col min="8197" max="8197" width="14.85546875" style="20" customWidth="1"/>
    <col min="8198" max="8198" width="38.7109375" style="20" customWidth="1"/>
    <col min="8199" max="8199" width="11.7109375" style="20" customWidth="1"/>
    <col min="8200" max="8200" width="12.5703125" style="20" customWidth="1"/>
    <col min="8201" max="8201" width="20.5703125" style="20" customWidth="1"/>
    <col min="8202" max="8202" width="20.140625" style="20" customWidth="1"/>
    <col min="8203" max="8203" width="19.5703125" style="20" customWidth="1"/>
    <col min="8204" max="8204" width="10.5703125" style="20" customWidth="1"/>
    <col min="8205" max="8205" width="11" style="20" customWidth="1"/>
    <col min="8206" max="8206" width="9.140625" style="20" customWidth="1"/>
    <col min="8207" max="8210" width="6.85546875" style="20" customWidth="1"/>
    <col min="8211" max="8229" width="0" style="20" hidden="1" customWidth="1"/>
    <col min="8230" max="8448" width="11.42578125" style="20"/>
    <col min="8449" max="8449" width="4.5703125" style="20" customWidth="1"/>
    <col min="8450" max="8450" width="7" style="20" customWidth="1"/>
    <col min="8451" max="8451" width="10.5703125" style="20" customWidth="1"/>
    <col min="8452" max="8452" width="11.5703125" style="20" customWidth="1"/>
    <col min="8453" max="8453" width="14.85546875" style="20" customWidth="1"/>
    <col min="8454" max="8454" width="38.7109375" style="20" customWidth="1"/>
    <col min="8455" max="8455" width="11.7109375" style="20" customWidth="1"/>
    <col min="8456" max="8456" width="12.5703125" style="20" customWidth="1"/>
    <col min="8457" max="8457" width="20.5703125" style="20" customWidth="1"/>
    <col min="8458" max="8458" width="20.140625" style="20" customWidth="1"/>
    <col min="8459" max="8459" width="19.5703125" style="20" customWidth="1"/>
    <col min="8460" max="8460" width="10.5703125" style="20" customWidth="1"/>
    <col min="8461" max="8461" width="11" style="20" customWidth="1"/>
    <col min="8462" max="8462" width="9.140625" style="20" customWidth="1"/>
    <col min="8463" max="8466" width="6.85546875" style="20" customWidth="1"/>
    <col min="8467" max="8485" width="0" style="20" hidden="1" customWidth="1"/>
    <col min="8486" max="8704" width="11.42578125" style="20"/>
    <col min="8705" max="8705" width="4.5703125" style="20" customWidth="1"/>
    <col min="8706" max="8706" width="7" style="20" customWidth="1"/>
    <col min="8707" max="8707" width="10.5703125" style="20" customWidth="1"/>
    <col min="8708" max="8708" width="11.5703125" style="20" customWidth="1"/>
    <col min="8709" max="8709" width="14.85546875" style="20" customWidth="1"/>
    <col min="8710" max="8710" width="38.7109375" style="20" customWidth="1"/>
    <col min="8711" max="8711" width="11.7109375" style="20" customWidth="1"/>
    <col min="8712" max="8712" width="12.5703125" style="20" customWidth="1"/>
    <col min="8713" max="8713" width="20.5703125" style="20" customWidth="1"/>
    <col min="8714" max="8714" width="20.140625" style="20" customWidth="1"/>
    <col min="8715" max="8715" width="19.5703125" style="20" customWidth="1"/>
    <col min="8716" max="8716" width="10.5703125" style="20" customWidth="1"/>
    <col min="8717" max="8717" width="11" style="20" customWidth="1"/>
    <col min="8718" max="8718" width="9.140625" style="20" customWidth="1"/>
    <col min="8719" max="8722" width="6.85546875" style="20" customWidth="1"/>
    <col min="8723" max="8741" width="0" style="20" hidden="1" customWidth="1"/>
    <col min="8742" max="8960" width="11.42578125" style="20"/>
    <col min="8961" max="8961" width="4.5703125" style="20" customWidth="1"/>
    <col min="8962" max="8962" width="7" style="20" customWidth="1"/>
    <col min="8963" max="8963" width="10.5703125" style="20" customWidth="1"/>
    <col min="8964" max="8964" width="11.5703125" style="20" customWidth="1"/>
    <col min="8965" max="8965" width="14.85546875" style="20" customWidth="1"/>
    <col min="8966" max="8966" width="38.7109375" style="20" customWidth="1"/>
    <col min="8967" max="8967" width="11.7109375" style="20" customWidth="1"/>
    <col min="8968" max="8968" width="12.5703125" style="20" customWidth="1"/>
    <col min="8969" max="8969" width="20.5703125" style="20" customWidth="1"/>
    <col min="8970" max="8970" width="20.140625" style="20" customWidth="1"/>
    <col min="8971" max="8971" width="19.5703125" style="20" customWidth="1"/>
    <col min="8972" max="8972" width="10.5703125" style="20" customWidth="1"/>
    <col min="8973" max="8973" width="11" style="20" customWidth="1"/>
    <col min="8974" max="8974" width="9.140625" style="20" customWidth="1"/>
    <col min="8975" max="8978" width="6.85546875" style="20" customWidth="1"/>
    <col min="8979" max="8997" width="0" style="20" hidden="1" customWidth="1"/>
    <col min="8998" max="9216" width="11.42578125" style="20"/>
    <col min="9217" max="9217" width="4.5703125" style="20" customWidth="1"/>
    <col min="9218" max="9218" width="7" style="20" customWidth="1"/>
    <col min="9219" max="9219" width="10.5703125" style="20" customWidth="1"/>
    <col min="9220" max="9220" width="11.5703125" style="20" customWidth="1"/>
    <col min="9221" max="9221" width="14.85546875" style="20" customWidth="1"/>
    <col min="9222" max="9222" width="38.7109375" style="20" customWidth="1"/>
    <col min="9223" max="9223" width="11.7109375" style="20" customWidth="1"/>
    <col min="9224" max="9224" width="12.5703125" style="20" customWidth="1"/>
    <col min="9225" max="9225" width="20.5703125" style="20" customWidth="1"/>
    <col min="9226" max="9226" width="20.140625" style="20" customWidth="1"/>
    <col min="9227" max="9227" width="19.5703125" style="20" customWidth="1"/>
    <col min="9228" max="9228" width="10.5703125" style="20" customWidth="1"/>
    <col min="9229" max="9229" width="11" style="20" customWidth="1"/>
    <col min="9230" max="9230" width="9.140625" style="20" customWidth="1"/>
    <col min="9231" max="9234" width="6.85546875" style="20" customWidth="1"/>
    <col min="9235" max="9253" width="0" style="20" hidden="1" customWidth="1"/>
    <col min="9254" max="9472" width="11.42578125" style="20"/>
    <col min="9473" max="9473" width="4.5703125" style="20" customWidth="1"/>
    <col min="9474" max="9474" width="7" style="20" customWidth="1"/>
    <col min="9475" max="9475" width="10.5703125" style="20" customWidth="1"/>
    <col min="9476" max="9476" width="11.5703125" style="20" customWidth="1"/>
    <col min="9477" max="9477" width="14.85546875" style="20" customWidth="1"/>
    <col min="9478" max="9478" width="38.7109375" style="20" customWidth="1"/>
    <col min="9479" max="9479" width="11.7109375" style="20" customWidth="1"/>
    <col min="9480" max="9480" width="12.5703125" style="20" customWidth="1"/>
    <col min="9481" max="9481" width="20.5703125" style="20" customWidth="1"/>
    <col min="9482" max="9482" width="20.140625" style="20" customWidth="1"/>
    <col min="9483" max="9483" width="19.5703125" style="20" customWidth="1"/>
    <col min="9484" max="9484" width="10.5703125" style="20" customWidth="1"/>
    <col min="9485" max="9485" width="11" style="20" customWidth="1"/>
    <col min="9486" max="9486" width="9.140625" style="20" customWidth="1"/>
    <col min="9487" max="9490" width="6.85546875" style="20" customWidth="1"/>
    <col min="9491" max="9509" width="0" style="20" hidden="1" customWidth="1"/>
    <col min="9510" max="9728" width="11.42578125" style="20"/>
    <col min="9729" max="9729" width="4.5703125" style="20" customWidth="1"/>
    <col min="9730" max="9730" width="7" style="20" customWidth="1"/>
    <col min="9731" max="9731" width="10.5703125" style="20" customWidth="1"/>
    <col min="9732" max="9732" width="11.5703125" style="20" customWidth="1"/>
    <col min="9733" max="9733" width="14.85546875" style="20" customWidth="1"/>
    <col min="9734" max="9734" width="38.7109375" style="20" customWidth="1"/>
    <col min="9735" max="9735" width="11.7109375" style="20" customWidth="1"/>
    <col min="9736" max="9736" width="12.5703125" style="20" customWidth="1"/>
    <col min="9737" max="9737" width="20.5703125" style="20" customWidth="1"/>
    <col min="9738" max="9738" width="20.140625" style="20" customWidth="1"/>
    <col min="9739" max="9739" width="19.5703125" style="20" customWidth="1"/>
    <col min="9740" max="9740" width="10.5703125" style="20" customWidth="1"/>
    <col min="9741" max="9741" width="11" style="20" customWidth="1"/>
    <col min="9742" max="9742" width="9.140625" style="20" customWidth="1"/>
    <col min="9743" max="9746" width="6.85546875" style="20" customWidth="1"/>
    <col min="9747" max="9765" width="0" style="20" hidden="1" customWidth="1"/>
    <col min="9766" max="9984" width="11.42578125" style="20"/>
    <col min="9985" max="9985" width="4.5703125" style="20" customWidth="1"/>
    <col min="9986" max="9986" width="7" style="20" customWidth="1"/>
    <col min="9987" max="9987" width="10.5703125" style="20" customWidth="1"/>
    <col min="9988" max="9988" width="11.5703125" style="20" customWidth="1"/>
    <col min="9989" max="9989" width="14.85546875" style="20" customWidth="1"/>
    <col min="9990" max="9990" width="38.7109375" style="20" customWidth="1"/>
    <col min="9991" max="9991" width="11.7109375" style="20" customWidth="1"/>
    <col min="9992" max="9992" width="12.5703125" style="20" customWidth="1"/>
    <col min="9993" max="9993" width="20.5703125" style="20" customWidth="1"/>
    <col min="9994" max="9994" width="20.140625" style="20" customWidth="1"/>
    <col min="9995" max="9995" width="19.5703125" style="20" customWidth="1"/>
    <col min="9996" max="9996" width="10.5703125" style="20" customWidth="1"/>
    <col min="9997" max="9997" width="11" style="20" customWidth="1"/>
    <col min="9998" max="9998" width="9.140625" style="20" customWidth="1"/>
    <col min="9999" max="10002" width="6.85546875" style="20" customWidth="1"/>
    <col min="10003" max="10021" width="0" style="20" hidden="1" customWidth="1"/>
    <col min="10022" max="10240" width="11.42578125" style="20"/>
    <col min="10241" max="10241" width="4.5703125" style="20" customWidth="1"/>
    <col min="10242" max="10242" width="7" style="20" customWidth="1"/>
    <col min="10243" max="10243" width="10.5703125" style="20" customWidth="1"/>
    <col min="10244" max="10244" width="11.5703125" style="20" customWidth="1"/>
    <col min="10245" max="10245" width="14.85546875" style="20" customWidth="1"/>
    <col min="10246" max="10246" width="38.7109375" style="20" customWidth="1"/>
    <col min="10247" max="10247" width="11.7109375" style="20" customWidth="1"/>
    <col min="10248" max="10248" width="12.5703125" style="20" customWidth="1"/>
    <col min="10249" max="10249" width="20.5703125" style="20" customWidth="1"/>
    <col min="10250" max="10250" width="20.140625" style="20" customWidth="1"/>
    <col min="10251" max="10251" width="19.5703125" style="20" customWidth="1"/>
    <col min="10252" max="10252" width="10.5703125" style="20" customWidth="1"/>
    <col min="10253" max="10253" width="11" style="20" customWidth="1"/>
    <col min="10254" max="10254" width="9.140625" style="20" customWidth="1"/>
    <col min="10255" max="10258" width="6.85546875" style="20" customWidth="1"/>
    <col min="10259" max="10277" width="0" style="20" hidden="1" customWidth="1"/>
    <col min="10278" max="10496" width="11.42578125" style="20"/>
    <col min="10497" max="10497" width="4.5703125" style="20" customWidth="1"/>
    <col min="10498" max="10498" width="7" style="20" customWidth="1"/>
    <col min="10499" max="10499" width="10.5703125" style="20" customWidth="1"/>
    <col min="10500" max="10500" width="11.5703125" style="20" customWidth="1"/>
    <col min="10501" max="10501" width="14.85546875" style="20" customWidth="1"/>
    <col min="10502" max="10502" width="38.7109375" style="20" customWidth="1"/>
    <col min="10503" max="10503" width="11.7109375" style="20" customWidth="1"/>
    <col min="10504" max="10504" width="12.5703125" style="20" customWidth="1"/>
    <col min="10505" max="10505" width="20.5703125" style="20" customWidth="1"/>
    <col min="10506" max="10506" width="20.140625" style="20" customWidth="1"/>
    <col min="10507" max="10507" width="19.5703125" style="20" customWidth="1"/>
    <col min="10508" max="10508" width="10.5703125" style="20" customWidth="1"/>
    <col min="10509" max="10509" width="11" style="20" customWidth="1"/>
    <col min="10510" max="10510" width="9.140625" style="20" customWidth="1"/>
    <col min="10511" max="10514" width="6.85546875" style="20" customWidth="1"/>
    <col min="10515" max="10533" width="0" style="20" hidden="1" customWidth="1"/>
    <col min="10534" max="10752" width="11.42578125" style="20"/>
    <col min="10753" max="10753" width="4.5703125" style="20" customWidth="1"/>
    <col min="10754" max="10754" width="7" style="20" customWidth="1"/>
    <col min="10755" max="10755" width="10.5703125" style="20" customWidth="1"/>
    <col min="10756" max="10756" width="11.5703125" style="20" customWidth="1"/>
    <col min="10757" max="10757" width="14.85546875" style="20" customWidth="1"/>
    <col min="10758" max="10758" width="38.7109375" style="20" customWidth="1"/>
    <col min="10759" max="10759" width="11.7109375" style="20" customWidth="1"/>
    <col min="10760" max="10760" width="12.5703125" style="20" customWidth="1"/>
    <col min="10761" max="10761" width="20.5703125" style="20" customWidth="1"/>
    <col min="10762" max="10762" width="20.140625" style="20" customWidth="1"/>
    <col min="10763" max="10763" width="19.5703125" style="20" customWidth="1"/>
    <col min="10764" max="10764" width="10.5703125" style="20" customWidth="1"/>
    <col min="10765" max="10765" width="11" style="20" customWidth="1"/>
    <col min="10766" max="10766" width="9.140625" style="20" customWidth="1"/>
    <col min="10767" max="10770" width="6.85546875" style="20" customWidth="1"/>
    <col min="10771" max="10789" width="0" style="20" hidden="1" customWidth="1"/>
    <col min="10790" max="11008" width="11.42578125" style="20"/>
    <col min="11009" max="11009" width="4.5703125" style="20" customWidth="1"/>
    <col min="11010" max="11010" width="7" style="20" customWidth="1"/>
    <col min="11011" max="11011" width="10.5703125" style="20" customWidth="1"/>
    <col min="11012" max="11012" width="11.5703125" style="20" customWidth="1"/>
    <col min="11013" max="11013" width="14.85546875" style="20" customWidth="1"/>
    <col min="11014" max="11014" width="38.7109375" style="20" customWidth="1"/>
    <col min="11015" max="11015" width="11.7109375" style="20" customWidth="1"/>
    <col min="11016" max="11016" width="12.5703125" style="20" customWidth="1"/>
    <col min="11017" max="11017" width="20.5703125" style="20" customWidth="1"/>
    <col min="11018" max="11018" width="20.140625" style="20" customWidth="1"/>
    <col min="11019" max="11019" width="19.5703125" style="20" customWidth="1"/>
    <col min="11020" max="11020" width="10.5703125" style="20" customWidth="1"/>
    <col min="11021" max="11021" width="11" style="20" customWidth="1"/>
    <col min="11022" max="11022" width="9.140625" style="20" customWidth="1"/>
    <col min="11023" max="11026" width="6.85546875" style="20" customWidth="1"/>
    <col min="11027" max="11045" width="0" style="20" hidden="1" customWidth="1"/>
    <col min="11046" max="11264" width="11.42578125" style="20"/>
    <col min="11265" max="11265" width="4.5703125" style="20" customWidth="1"/>
    <col min="11266" max="11266" width="7" style="20" customWidth="1"/>
    <col min="11267" max="11267" width="10.5703125" style="20" customWidth="1"/>
    <col min="11268" max="11268" width="11.5703125" style="20" customWidth="1"/>
    <col min="11269" max="11269" width="14.85546875" style="20" customWidth="1"/>
    <col min="11270" max="11270" width="38.7109375" style="20" customWidth="1"/>
    <col min="11271" max="11271" width="11.7109375" style="20" customWidth="1"/>
    <col min="11272" max="11272" width="12.5703125" style="20" customWidth="1"/>
    <col min="11273" max="11273" width="20.5703125" style="20" customWidth="1"/>
    <col min="11274" max="11274" width="20.140625" style="20" customWidth="1"/>
    <col min="11275" max="11275" width="19.5703125" style="20" customWidth="1"/>
    <col min="11276" max="11276" width="10.5703125" style="20" customWidth="1"/>
    <col min="11277" max="11277" width="11" style="20" customWidth="1"/>
    <col min="11278" max="11278" width="9.140625" style="20" customWidth="1"/>
    <col min="11279" max="11282" width="6.85546875" style="20" customWidth="1"/>
    <col min="11283" max="11301" width="0" style="20" hidden="1" customWidth="1"/>
    <col min="11302" max="11520" width="11.42578125" style="20"/>
    <col min="11521" max="11521" width="4.5703125" style="20" customWidth="1"/>
    <col min="11522" max="11522" width="7" style="20" customWidth="1"/>
    <col min="11523" max="11523" width="10.5703125" style="20" customWidth="1"/>
    <col min="11524" max="11524" width="11.5703125" style="20" customWidth="1"/>
    <col min="11525" max="11525" width="14.85546875" style="20" customWidth="1"/>
    <col min="11526" max="11526" width="38.7109375" style="20" customWidth="1"/>
    <col min="11527" max="11527" width="11.7109375" style="20" customWidth="1"/>
    <col min="11528" max="11528" width="12.5703125" style="20" customWidth="1"/>
    <col min="11529" max="11529" width="20.5703125" style="20" customWidth="1"/>
    <col min="11530" max="11530" width="20.140625" style="20" customWidth="1"/>
    <col min="11531" max="11531" width="19.5703125" style="20" customWidth="1"/>
    <col min="11532" max="11532" width="10.5703125" style="20" customWidth="1"/>
    <col min="11533" max="11533" width="11" style="20" customWidth="1"/>
    <col min="11534" max="11534" width="9.140625" style="20" customWidth="1"/>
    <col min="11535" max="11538" width="6.85546875" style="20" customWidth="1"/>
    <col min="11539" max="11557" width="0" style="20" hidden="1" customWidth="1"/>
    <col min="11558" max="11776" width="11.42578125" style="20"/>
    <col min="11777" max="11777" width="4.5703125" style="20" customWidth="1"/>
    <col min="11778" max="11778" width="7" style="20" customWidth="1"/>
    <col min="11779" max="11779" width="10.5703125" style="20" customWidth="1"/>
    <col min="11780" max="11780" width="11.5703125" style="20" customWidth="1"/>
    <col min="11781" max="11781" width="14.85546875" style="20" customWidth="1"/>
    <col min="11782" max="11782" width="38.7109375" style="20" customWidth="1"/>
    <col min="11783" max="11783" width="11.7109375" style="20" customWidth="1"/>
    <col min="11784" max="11784" width="12.5703125" style="20" customWidth="1"/>
    <col min="11785" max="11785" width="20.5703125" style="20" customWidth="1"/>
    <col min="11786" max="11786" width="20.140625" style="20" customWidth="1"/>
    <col min="11787" max="11787" width="19.5703125" style="20" customWidth="1"/>
    <col min="11788" max="11788" width="10.5703125" style="20" customWidth="1"/>
    <col min="11789" max="11789" width="11" style="20" customWidth="1"/>
    <col min="11790" max="11790" width="9.140625" style="20" customWidth="1"/>
    <col min="11791" max="11794" width="6.85546875" style="20" customWidth="1"/>
    <col min="11795" max="11813" width="0" style="20" hidden="1" customWidth="1"/>
    <col min="11814" max="12032" width="11.42578125" style="20"/>
    <col min="12033" max="12033" width="4.5703125" style="20" customWidth="1"/>
    <col min="12034" max="12034" width="7" style="20" customWidth="1"/>
    <col min="12035" max="12035" width="10.5703125" style="20" customWidth="1"/>
    <col min="12036" max="12036" width="11.5703125" style="20" customWidth="1"/>
    <col min="12037" max="12037" width="14.85546875" style="20" customWidth="1"/>
    <col min="12038" max="12038" width="38.7109375" style="20" customWidth="1"/>
    <col min="12039" max="12039" width="11.7109375" style="20" customWidth="1"/>
    <col min="12040" max="12040" width="12.5703125" style="20" customWidth="1"/>
    <col min="12041" max="12041" width="20.5703125" style="20" customWidth="1"/>
    <col min="12042" max="12042" width="20.140625" style="20" customWidth="1"/>
    <col min="12043" max="12043" width="19.5703125" style="20" customWidth="1"/>
    <col min="12044" max="12044" width="10.5703125" style="20" customWidth="1"/>
    <col min="12045" max="12045" width="11" style="20" customWidth="1"/>
    <col min="12046" max="12046" width="9.140625" style="20" customWidth="1"/>
    <col min="12047" max="12050" width="6.85546875" style="20" customWidth="1"/>
    <col min="12051" max="12069" width="0" style="20" hidden="1" customWidth="1"/>
    <col min="12070" max="12288" width="11.42578125" style="20"/>
    <col min="12289" max="12289" width="4.5703125" style="20" customWidth="1"/>
    <col min="12290" max="12290" width="7" style="20" customWidth="1"/>
    <col min="12291" max="12291" width="10.5703125" style="20" customWidth="1"/>
    <col min="12292" max="12292" width="11.5703125" style="20" customWidth="1"/>
    <col min="12293" max="12293" width="14.85546875" style="20" customWidth="1"/>
    <col min="12294" max="12294" width="38.7109375" style="20" customWidth="1"/>
    <col min="12295" max="12295" width="11.7109375" style="20" customWidth="1"/>
    <col min="12296" max="12296" width="12.5703125" style="20" customWidth="1"/>
    <col min="12297" max="12297" width="20.5703125" style="20" customWidth="1"/>
    <col min="12298" max="12298" width="20.140625" style="20" customWidth="1"/>
    <col min="12299" max="12299" width="19.5703125" style="20" customWidth="1"/>
    <col min="12300" max="12300" width="10.5703125" style="20" customWidth="1"/>
    <col min="12301" max="12301" width="11" style="20" customWidth="1"/>
    <col min="12302" max="12302" width="9.140625" style="20" customWidth="1"/>
    <col min="12303" max="12306" width="6.85546875" style="20" customWidth="1"/>
    <col min="12307" max="12325" width="0" style="20" hidden="1" customWidth="1"/>
    <col min="12326" max="12544" width="11.42578125" style="20"/>
    <col min="12545" max="12545" width="4.5703125" style="20" customWidth="1"/>
    <col min="12546" max="12546" width="7" style="20" customWidth="1"/>
    <col min="12547" max="12547" width="10.5703125" style="20" customWidth="1"/>
    <col min="12548" max="12548" width="11.5703125" style="20" customWidth="1"/>
    <col min="12549" max="12549" width="14.85546875" style="20" customWidth="1"/>
    <col min="12550" max="12550" width="38.7109375" style="20" customWidth="1"/>
    <col min="12551" max="12551" width="11.7109375" style="20" customWidth="1"/>
    <col min="12552" max="12552" width="12.5703125" style="20" customWidth="1"/>
    <col min="12553" max="12553" width="20.5703125" style="20" customWidth="1"/>
    <col min="12554" max="12554" width="20.140625" style="20" customWidth="1"/>
    <col min="12555" max="12555" width="19.5703125" style="20" customWidth="1"/>
    <col min="12556" max="12556" width="10.5703125" style="20" customWidth="1"/>
    <col min="12557" max="12557" width="11" style="20" customWidth="1"/>
    <col min="12558" max="12558" width="9.140625" style="20" customWidth="1"/>
    <col min="12559" max="12562" width="6.85546875" style="20" customWidth="1"/>
    <col min="12563" max="12581" width="0" style="20" hidden="1" customWidth="1"/>
    <col min="12582" max="12800" width="11.42578125" style="20"/>
    <col min="12801" max="12801" width="4.5703125" style="20" customWidth="1"/>
    <col min="12802" max="12802" width="7" style="20" customWidth="1"/>
    <col min="12803" max="12803" width="10.5703125" style="20" customWidth="1"/>
    <col min="12804" max="12804" width="11.5703125" style="20" customWidth="1"/>
    <col min="12805" max="12805" width="14.85546875" style="20" customWidth="1"/>
    <col min="12806" max="12806" width="38.7109375" style="20" customWidth="1"/>
    <col min="12807" max="12807" width="11.7109375" style="20" customWidth="1"/>
    <col min="12808" max="12808" width="12.5703125" style="20" customWidth="1"/>
    <col min="12809" max="12809" width="20.5703125" style="20" customWidth="1"/>
    <col min="12810" max="12810" width="20.140625" style="20" customWidth="1"/>
    <col min="12811" max="12811" width="19.5703125" style="20" customWidth="1"/>
    <col min="12812" max="12812" width="10.5703125" style="20" customWidth="1"/>
    <col min="12813" max="12813" width="11" style="20" customWidth="1"/>
    <col min="12814" max="12814" width="9.140625" style="20" customWidth="1"/>
    <col min="12815" max="12818" width="6.85546875" style="20" customWidth="1"/>
    <col min="12819" max="12837" width="0" style="20" hidden="1" customWidth="1"/>
    <col min="12838" max="13056" width="11.42578125" style="20"/>
    <col min="13057" max="13057" width="4.5703125" style="20" customWidth="1"/>
    <col min="13058" max="13058" width="7" style="20" customWidth="1"/>
    <col min="13059" max="13059" width="10.5703125" style="20" customWidth="1"/>
    <col min="13060" max="13060" width="11.5703125" style="20" customWidth="1"/>
    <col min="13061" max="13061" width="14.85546875" style="20" customWidth="1"/>
    <col min="13062" max="13062" width="38.7109375" style="20" customWidth="1"/>
    <col min="13063" max="13063" width="11.7109375" style="20" customWidth="1"/>
    <col min="13064" max="13064" width="12.5703125" style="20" customWidth="1"/>
    <col min="13065" max="13065" width="20.5703125" style="20" customWidth="1"/>
    <col min="13066" max="13066" width="20.140625" style="20" customWidth="1"/>
    <col min="13067" max="13067" width="19.5703125" style="20" customWidth="1"/>
    <col min="13068" max="13068" width="10.5703125" style="20" customWidth="1"/>
    <col min="13069" max="13069" width="11" style="20" customWidth="1"/>
    <col min="13070" max="13070" width="9.140625" style="20" customWidth="1"/>
    <col min="13071" max="13074" width="6.85546875" style="20" customWidth="1"/>
    <col min="13075" max="13093" width="0" style="20" hidden="1" customWidth="1"/>
    <col min="13094" max="13312" width="11.42578125" style="20"/>
    <col min="13313" max="13313" width="4.5703125" style="20" customWidth="1"/>
    <col min="13314" max="13314" width="7" style="20" customWidth="1"/>
    <col min="13315" max="13315" width="10.5703125" style="20" customWidth="1"/>
    <col min="13316" max="13316" width="11.5703125" style="20" customWidth="1"/>
    <col min="13317" max="13317" width="14.85546875" style="20" customWidth="1"/>
    <col min="13318" max="13318" width="38.7109375" style="20" customWidth="1"/>
    <col min="13319" max="13319" width="11.7109375" style="20" customWidth="1"/>
    <col min="13320" max="13320" width="12.5703125" style="20" customWidth="1"/>
    <col min="13321" max="13321" width="20.5703125" style="20" customWidth="1"/>
    <col min="13322" max="13322" width="20.140625" style="20" customWidth="1"/>
    <col min="13323" max="13323" width="19.5703125" style="20" customWidth="1"/>
    <col min="13324" max="13324" width="10.5703125" style="20" customWidth="1"/>
    <col min="13325" max="13325" width="11" style="20" customWidth="1"/>
    <col min="13326" max="13326" width="9.140625" style="20" customWidth="1"/>
    <col min="13327" max="13330" width="6.85546875" style="20" customWidth="1"/>
    <col min="13331" max="13349" width="0" style="20" hidden="1" customWidth="1"/>
    <col min="13350" max="13568" width="11.42578125" style="20"/>
    <col min="13569" max="13569" width="4.5703125" style="20" customWidth="1"/>
    <col min="13570" max="13570" width="7" style="20" customWidth="1"/>
    <col min="13571" max="13571" width="10.5703125" style="20" customWidth="1"/>
    <col min="13572" max="13572" width="11.5703125" style="20" customWidth="1"/>
    <col min="13573" max="13573" width="14.85546875" style="20" customWidth="1"/>
    <col min="13574" max="13574" width="38.7109375" style="20" customWidth="1"/>
    <col min="13575" max="13575" width="11.7109375" style="20" customWidth="1"/>
    <col min="13576" max="13576" width="12.5703125" style="20" customWidth="1"/>
    <col min="13577" max="13577" width="20.5703125" style="20" customWidth="1"/>
    <col min="13578" max="13578" width="20.140625" style="20" customWidth="1"/>
    <col min="13579" max="13579" width="19.5703125" style="20" customWidth="1"/>
    <col min="13580" max="13580" width="10.5703125" style="20" customWidth="1"/>
    <col min="13581" max="13581" width="11" style="20" customWidth="1"/>
    <col min="13582" max="13582" width="9.140625" style="20" customWidth="1"/>
    <col min="13583" max="13586" width="6.85546875" style="20" customWidth="1"/>
    <col min="13587" max="13605" width="0" style="20" hidden="1" customWidth="1"/>
    <col min="13606" max="13824" width="11.42578125" style="20"/>
    <col min="13825" max="13825" width="4.5703125" style="20" customWidth="1"/>
    <col min="13826" max="13826" width="7" style="20" customWidth="1"/>
    <col min="13827" max="13827" width="10.5703125" style="20" customWidth="1"/>
    <col min="13828" max="13828" width="11.5703125" style="20" customWidth="1"/>
    <col min="13829" max="13829" width="14.85546875" style="20" customWidth="1"/>
    <col min="13830" max="13830" width="38.7109375" style="20" customWidth="1"/>
    <col min="13831" max="13831" width="11.7109375" style="20" customWidth="1"/>
    <col min="13832" max="13832" width="12.5703125" style="20" customWidth="1"/>
    <col min="13833" max="13833" width="20.5703125" style="20" customWidth="1"/>
    <col min="13834" max="13834" width="20.140625" style="20" customWidth="1"/>
    <col min="13835" max="13835" width="19.5703125" style="20" customWidth="1"/>
    <col min="13836" max="13836" width="10.5703125" style="20" customWidth="1"/>
    <col min="13837" max="13837" width="11" style="20" customWidth="1"/>
    <col min="13838" max="13838" width="9.140625" style="20" customWidth="1"/>
    <col min="13839" max="13842" width="6.85546875" style="20" customWidth="1"/>
    <col min="13843" max="13861" width="0" style="20" hidden="1" customWidth="1"/>
    <col min="13862" max="14080" width="11.42578125" style="20"/>
    <col min="14081" max="14081" width="4.5703125" style="20" customWidth="1"/>
    <col min="14082" max="14082" width="7" style="20" customWidth="1"/>
    <col min="14083" max="14083" width="10.5703125" style="20" customWidth="1"/>
    <col min="14084" max="14084" width="11.5703125" style="20" customWidth="1"/>
    <col min="14085" max="14085" width="14.85546875" style="20" customWidth="1"/>
    <col min="14086" max="14086" width="38.7109375" style="20" customWidth="1"/>
    <col min="14087" max="14087" width="11.7109375" style="20" customWidth="1"/>
    <col min="14088" max="14088" width="12.5703125" style="20" customWidth="1"/>
    <col min="14089" max="14089" width="20.5703125" style="20" customWidth="1"/>
    <col min="14090" max="14090" width="20.140625" style="20" customWidth="1"/>
    <col min="14091" max="14091" width="19.5703125" style="20" customWidth="1"/>
    <col min="14092" max="14092" width="10.5703125" style="20" customWidth="1"/>
    <col min="14093" max="14093" width="11" style="20" customWidth="1"/>
    <col min="14094" max="14094" width="9.140625" style="20" customWidth="1"/>
    <col min="14095" max="14098" width="6.85546875" style="20" customWidth="1"/>
    <col min="14099" max="14117" width="0" style="20" hidden="1" customWidth="1"/>
    <col min="14118" max="14336" width="11.42578125" style="20"/>
    <col min="14337" max="14337" width="4.5703125" style="20" customWidth="1"/>
    <col min="14338" max="14338" width="7" style="20" customWidth="1"/>
    <col min="14339" max="14339" width="10.5703125" style="20" customWidth="1"/>
    <col min="14340" max="14340" width="11.5703125" style="20" customWidth="1"/>
    <col min="14341" max="14341" width="14.85546875" style="20" customWidth="1"/>
    <col min="14342" max="14342" width="38.7109375" style="20" customWidth="1"/>
    <col min="14343" max="14343" width="11.7109375" style="20" customWidth="1"/>
    <col min="14344" max="14344" width="12.5703125" style="20" customWidth="1"/>
    <col min="14345" max="14345" width="20.5703125" style="20" customWidth="1"/>
    <col min="14346" max="14346" width="20.140625" style="20" customWidth="1"/>
    <col min="14347" max="14347" width="19.5703125" style="20" customWidth="1"/>
    <col min="14348" max="14348" width="10.5703125" style="20" customWidth="1"/>
    <col min="14349" max="14349" width="11" style="20" customWidth="1"/>
    <col min="14350" max="14350" width="9.140625" style="20" customWidth="1"/>
    <col min="14351" max="14354" width="6.85546875" style="20" customWidth="1"/>
    <col min="14355" max="14373" width="0" style="20" hidden="1" customWidth="1"/>
    <col min="14374" max="14592" width="11.42578125" style="20"/>
    <col min="14593" max="14593" width="4.5703125" style="20" customWidth="1"/>
    <col min="14594" max="14594" width="7" style="20" customWidth="1"/>
    <col min="14595" max="14595" width="10.5703125" style="20" customWidth="1"/>
    <col min="14596" max="14596" width="11.5703125" style="20" customWidth="1"/>
    <col min="14597" max="14597" width="14.85546875" style="20" customWidth="1"/>
    <col min="14598" max="14598" width="38.7109375" style="20" customWidth="1"/>
    <col min="14599" max="14599" width="11.7109375" style="20" customWidth="1"/>
    <col min="14600" max="14600" width="12.5703125" style="20" customWidth="1"/>
    <col min="14601" max="14601" width="20.5703125" style="20" customWidth="1"/>
    <col min="14602" max="14602" width="20.140625" style="20" customWidth="1"/>
    <col min="14603" max="14603" width="19.5703125" style="20" customWidth="1"/>
    <col min="14604" max="14604" width="10.5703125" style="20" customWidth="1"/>
    <col min="14605" max="14605" width="11" style="20" customWidth="1"/>
    <col min="14606" max="14606" width="9.140625" style="20" customWidth="1"/>
    <col min="14607" max="14610" width="6.85546875" style="20" customWidth="1"/>
    <col min="14611" max="14629" width="0" style="20" hidden="1" customWidth="1"/>
    <col min="14630" max="14848" width="11.42578125" style="20"/>
    <col min="14849" max="14849" width="4.5703125" style="20" customWidth="1"/>
    <col min="14850" max="14850" width="7" style="20" customWidth="1"/>
    <col min="14851" max="14851" width="10.5703125" style="20" customWidth="1"/>
    <col min="14852" max="14852" width="11.5703125" style="20" customWidth="1"/>
    <col min="14853" max="14853" width="14.85546875" style="20" customWidth="1"/>
    <col min="14854" max="14854" width="38.7109375" style="20" customWidth="1"/>
    <col min="14855" max="14855" width="11.7109375" style="20" customWidth="1"/>
    <col min="14856" max="14856" width="12.5703125" style="20" customWidth="1"/>
    <col min="14857" max="14857" width="20.5703125" style="20" customWidth="1"/>
    <col min="14858" max="14858" width="20.140625" style="20" customWidth="1"/>
    <col min="14859" max="14859" width="19.5703125" style="20" customWidth="1"/>
    <col min="14860" max="14860" width="10.5703125" style="20" customWidth="1"/>
    <col min="14861" max="14861" width="11" style="20" customWidth="1"/>
    <col min="14862" max="14862" width="9.140625" style="20" customWidth="1"/>
    <col min="14863" max="14866" width="6.85546875" style="20" customWidth="1"/>
    <col min="14867" max="14885" width="0" style="20" hidden="1" customWidth="1"/>
    <col min="14886" max="15104" width="11.42578125" style="20"/>
    <col min="15105" max="15105" width="4.5703125" style="20" customWidth="1"/>
    <col min="15106" max="15106" width="7" style="20" customWidth="1"/>
    <col min="15107" max="15107" width="10.5703125" style="20" customWidth="1"/>
    <col min="15108" max="15108" width="11.5703125" style="20" customWidth="1"/>
    <col min="15109" max="15109" width="14.85546875" style="20" customWidth="1"/>
    <col min="15110" max="15110" width="38.7109375" style="20" customWidth="1"/>
    <col min="15111" max="15111" width="11.7109375" style="20" customWidth="1"/>
    <col min="15112" max="15112" width="12.5703125" style="20" customWidth="1"/>
    <col min="15113" max="15113" width="20.5703125" style="20" customWidth="1"/>
    <col min="15114" max="15114" width="20.140625" style="20" customWidth="1"/>
    <col min="15115" max="15115" width="19.5703125" style="20" customWidth="1"/>
    <col min="15116" max="15116" width="10.5703125" style="20" customWidth="1"/>
    <col min="15117" max="15117" width="11" style="20" customWidth="1"/>
    <col min="15118" max="15118" width="9.140625" style="20" customWidth="1"/>
    <col min="15119" max="15122" width="6.85546875" style="20" customWidth="1"/>
    <col min="15123" max="15141" width="0" style="20" hidden="1" customWidth="1"/>
    <col min="15142" max="15360" width="11.42578125" style="20"/>
    <col min="15361" max="15361" width="4.5703125" style="20" customWidth="1"/>
    <col min="15362" max="15362" width="7" style="20" customWidth="1"/>
    <col min="15363" max="15363" width="10.5703125" style="20" customWidth="1"/>
    <col min="15364" max="15364" width="11.5703125" style="20" customWidth="1"/>
    <col min="15365" max="15365" width="14.85546875" style="20" customWidth="1"/>
    <col min="15366" max="15366" width="38.7109375" style="20" customWidth="1"/>
    <col min="15367" max="15367" width="11.7109375" style="20" customWidth="1"/>
    <col min="15368" max="15368" width="12.5703125" style="20" customWidth="1"/>
    <col min="15369" max="15369" width="20.5703125" style="20" customWidth="1"/>
    <col min="15370" max="15370" width="20.140625" style="20" customWidth="1"/>
    <col min="15371" max="15371" width="19.5703125" style="20" customWidth="1"/>
    <col min="15372" max="15372" width="10.5703125" style="20" customWidth="1"/>
    <col min="15373" max="15373" width="11" style="20" customWidth="1"/>
    <col min="15374" max="15374" width="9.140625" style="20" customWidth="1"/>
    <col min="15375" max="15378" width="6.85546875" style="20" customWidth="1"/>
    <col min="15379" max="15397" width="0" style="20" hidden="1" customWidth="1"/>
    <col min="15398" max="15616" width="11.42578125" style="20"/>
    <col min="15617" max="15617" width="4.5703125" style="20" customWidth="1"/>
    <col min="15618" max="15618" width="7" style="20" customWidth="1"/>
    <col min="15619" max="15619" width="10.5703125" style="20" customWidth="1"/>
    <col min="15620" max="15620" width="11.5703125" style="20" customWidth="1"/>
    <col min="15621" max="15621" width="14.85546875" style="20" customWidth="1"/>
    <col min="15622" max="15622" width="38.7109375" style="20" customWidth="1"/>
    <col min="15623" max="15623" width="11.7109375" style="20" customWidth="1"/>
    <col min="15624" max="15624" width="12.5703125" style="20" customWidth="1"/>
    <col min="15625" max="15625" width="20.5703125" style="20" customWidth="1"/>
    <col min="15626" max="15626" width="20.140625" style="20" customWidth="1"/>
    <col min="15627" max="15627" width="19.5703125" style="20" customWidth="1"/>
    <col min="15628" max="15628" width="10.5703125" style="20" customWidth="1"/>
    <col min="15629" max="15629" width="11" style="20" customWidth="1"/>
    <col min="15630" max="15630" width="9.140625" style="20" customWidth="1"/>
    <col min="15631" max="15634" width="6.85546875" style="20" customWidth="1"/>
    <col min="15635" max="15653" width="0" style="20" hidden="1" customWidth="1"/>
    <col min="15654" max="15872" width="11.42578125" style="20"/>
    <col min="15873" max="15873" width="4.5703125" style="20" customWidth="1"/>
    <col min="15874" max="15874" width="7" style="20" customWidth="1"/>
    <col min="15875" max="15875" width="10.5703125" style="20" customWidth="1"/>
    <col min="15876" max="15876" width="11.5703125" style="20" customWidth="1"/>
    <col min="15877" max="15877" width="14.85546875" style="20" customWidth="1"/>
    <col min="15878" max="15878" width="38.7109375" style="20" customWidth="1"/>
    <col min="15879" max="15879" width="11.7109375" style="20" customWidth="1"/>
    <col min="15880" max="15880" width="12.5703125" style="20" customWidth="1"/>
    <col min="15881" max="15881" width="20.5703125" style="20" customWidth="1"/>
    <col min="15882" max="15882" width="20.140625" style="20" customWidth="1"/>
    <col min="15883" max="15883" width="19.5703125" style="20" customWidth="1"/>
    <col min="15884" max="15884" width="10.5703125" style="20" customWidth="1"/>
    <col min="15885" max="15885" width="11" style="20" customWidth="1"/>
    <col min="15886" max="15886" width="9.140625" style="20" customWidth="1"/>
    <col min="15887" max="15890" width="6.85546875" style="20" customWidth="1"/>
    <col min="15891" max="15909" width="0" style="20" hidden="1" customWidth="1"/>
    <col min="15910" max="16128" width="11.42578125" style="20"/>
    <col min="16129" max="16129" width="4.5703125" style="20" customWidth="1"/>
    <col min="16130" max="16130" width="7" style="20" customWidth="1"/>
    <col min="16131" max="16131" width="10.5703125" style="20" customWidth="1"/>
    <col min="16132" max="16132" width="11.5703125" style="20" customWidth="1"/>
    <col min="16133" max="16133" width="14.85546875" style="20" customWidth="1"/>
    <col min="16134" max="16134" width="38.7109375" style="20" customWidth="1"/>
    <col min="16135" max="16135" width="11.7109375" style="20" customWidth="1"/>
    <col min="16136" max="16136" width="12.5703125" style="20" customWidth="1"/>
    <col min="16137" max="16137" width="20.5703125" style="20" customWidth="1"/>
    <col min="16138" max="16138" width="20.140625" style="20" customWidth="1"/>
    <col min="16139" max="16139" width="19.5703125" style="20" customWidth="1"/>
    <col min="16140" max="16140" width="10.5703125" style="20" customWidth="1"/>
    <col min="16141" max="16141" width="11" style="20" customWidth="1"/>
    <col min="16142" max="16142" width="9.140625" style="20" customWidth="1"/>
    <col min="16143" max="16146" width="6.85546875" style="20" customWidth="1"/>
    <col min="16147" max="16165" width="0" style="20" hidden="1" customWidth="1"/>
    <col min="16166" max="16384" width="11.42578125" style="20"/>
  </cols>
  <sheetData>
    <row r="1" spans="1:57" ht="33" customHeight="1" x14ac:dyDescent="0.2">
      <c r="A1" s="334"/>
      <c r="B1" s="334"/>
      <c r="C1" s="334"/>
      <c r="D1" s="308" t="s">
        <v>274</v>
      </c>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10"/>
      <c r="AG1" s="30" t="s">
        <v>308</v>
      </c>
    </row>
    <row r="2" spans="1:57" ht="30.75" customHeight="1" x14ac:dyDescent="0.2">
      <c r="A2" s="334"/>
      <c r="B2" s="334"/>
      <c r="C2" s="334"/>
      <c r="D2" s="311"/>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3"/>
      <c r="AG2" s="30" t="s">
        <v>441</v>
      </c>
    </row>
    <row r="3" spans="1:57" ht="21" customHeight="1" x14ac:dyDescent="0.2">
      <c r="A3" s="334"/>
      <c r="B3" s="334"/>
      <c r="C3" s="334"/>
      <c r="D3" s="314"/>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6"/>
      <c r="AG3" s="30" t="s">
        <v>25</v>
      </c>
    </row>
    <row r="4" spans="1:57" ht="19.5" customHeight="1" x14ac:dyDescent="0.2">
      <c r="A4" s="335" t="s">
        <v>518</v>
      </c>
      <c r="B4" s="335"/>
      <c r="C4" s="335"/>
      <c r="D4" s="335"/>
      <c r="E4" s="335"/>
      <c r="F4" s="335"/>
      <c r="G4" s="335"/>
      <c r="H4" s="335"/>
      <c r="I4" s="335"/>
      <c r="J4" s="335"/>
      <c r="K4" s="335"/>
      <c r="L4" s="335"/>
      <c r="M4" s="31"/>
      <c r="N4" s="32"/>
      <c r="O4" s="31"/>
      <c r="P4" s="31"/>
      <c r="Q4" s="31"/>
      <c r="R4" s="31"/>
      <c r="AI4" s="33" t="s">
        <v>35</v>
      </c>
    </row>
    <row r="5" spans="1:57" ht="19.5" customHeight="1" x14ac:dyDescent="0.2">
      <c r="A5" s="336" t="s">
        <v>435</v>
      </c>
      <c r="B5" s="336"/>
      <c r="C5" s="336"/>
      <c r="D5" s="336"/>
      <c r="E5" s="336"/>
      <c r="F5" s="336"/>
      <c r="G5" s="336"/>
      <c r="H5" s="336"/>
      <c r="I5" s="336"/>
      <c r="J5" s="336"/>
      <c r="K5" s="336"/>
      <c r="L5" s="336"/>
      <c r="M5" s="34"/>
      <c r="N5" s="35"/>
      <c r="O5" s="34"/>
      <c r="P5" s="34"/>
      <c r="Q5" s="34"/>
      <c r="R5" s="34"/>
      <c r="S5" s="34"/>
      <c r="T5" s="34"/>
      <c r="U5" s="34"/>
      <c r="V5" s="34"/>
      <c r="W5" s="34"/>
      <c r="X5" s="34"/>
      <c r="Y5" s="34"/>
      <c r="Z5" s="34"/>
      <c r="AA5" s="34"/>
      <c r="AB5" s="34"/>
      <c r="AC5" s="34"/>
      <c r="AD5" s="34"/>
      <c r="AE5" s="34"/>
      <c r="AF5" s="34"/>
      <c r="AG5" s="34"/>
      <c r="AI5" s="33" t="s">
        <v>36</v>
      </c>
    </row>
    <row r="6" spans="1:57" ht="18.75" customHeight="1" x14ac:dyDescent="0.2">
      <c r="A6" s="337" t="s">
        <v>17</v>
      </c>
      <c r="B6" s="338"/>
      <c r="C6" s="338"/>
      <c r="D6" s="338"/>
      <c r="E6" s="338"/>
      <c r="F6" s="338"/>
      <c r="G6" s="338"/>
      <c r="H6" s="338"/>
      <c r="I6" s="338"/>
      <c r="J6" s="338"/>
      <c r="K6" s="338"/>
      <c r="L6" s="338"/>
      <c r="M6" s="338"/>
      <c r="N6" s="338"/>
      <c r="O6" s="338"/>
      <c r="P6" s="338"/>
      <c r="Q6" s="338"/>
      <c r="R6" s="338"/>
      <c r="S6" s="339" t="s">
        <v>18</v>
      </c>
      <c r="T6" s="339"/>
      <c r="U6" s="339"/>
      <c r="V6" s="339"/>
      <c r="W6" s="339"/>
      <c r="X6" s="339"/>
      <c r="Y6" s="339"/>
      <c r="Z6" s="339"/>
      <c r="AA6" s="339"/>
      <c r="AB6" s="339"/>
      <c r="AC6" s="339"/>
      <c r="AD6" s="339"/>
      <c r="AE6" s="339"/>
      <c r="AF6" s="339"/>
      <c r="AG6" s="339"/>
      <c r="AI6" s="33" t="s">
        <v>37</v>
      </c>
    </row>
    <row r="7" spans="1:57" s="36" customFormat="1" ht="22.5" customHeight="1" x14ac:dyDescent="0.2">
      <c r="A7" s="327" t="s">
        <v>38</v>
      </c>
      <c r="B7" s="328" t="s">
        <v>34</v>
      </c>
      <c r="C7" s="329"/>
      <c r="D7" s="330" t="s">
        <v>14</v>
      </c>
      <c r="E7" s="330"/>
      <c r="F7" s="330"/>
      <c r="G7" s="330"/>
      <c r="H7" s="330" t="s">
        <v>24</v>
      </c>
      <c r="I7" s="330"/>
      <c r="J7" s="330"/>
      <c r="K7" s="330"/>
      <c r="L7" s="330"/>
      <c r="M7" s="331" t="s">
        <v>20</v>
      </c>
      <c r="N7" s="331"/>
      <c r="O7" s="331"/>
      <c r="P7" s="331"/>
      <c r="Q7" s="331"/>
      <c r="R7" s="331"/>
      <c r="S7" s="321" t="s">
        <v>42</v>
      </c>
      <c r="T7" s="321"/>
      <c r="U7" s="321"/>
      <c r="V7" s="321"/>
      <c r="W7" s="321"/>
      <c r="X7" s="321"/>
      <c r="Y7" s="321"/>
      <c r="Z7" s="321"/>
      <c r="AA7" s="321"/>
      <c r="AB7" s="321"/>
      <c r="AC7" s="321"/>
      <c r="AD7" s="321"/>
      <c r="AE7" s="321"/>
      <c r="AF7" s="322" t="s">
        <v>23</v>
      </c>
      <c r="AG7" s="322"/>
    </row>
    <row r="8" spans="1:57" s="36" customFormat="1" ht="30" customHeight="1" x14ac:dyDescent="0.2">
      <c r="A8" s="327"/>
      <c r="B8" s="332" t="s">
        <v>39</v>
      </c>
      <c r="C8" s="332" t="s">
        <v>40</v>
      </c>
      <c r="D8" s="333" t="s">
        <v>41</v>
      </c>
      <c r="E8" s="333" t="s">
        <v>191</v>
      </c>
      <c r="F8" s="333" t="s">
        <v>194</v>
      </c>
      <c r="G8" s="324" t="s">
        <v>46</v>
      </c>
      <c r="H8" s="320" t="s">
        <v>47</v>
      </c>
      <c r="I8" s="320" t="s">
        <v>48</v>
      </c>
      <c r="J8" s="320" t="s">
        <v>49</v>
      </c>
      <c r="K8" s="320" t="s">
        <v>50</v>
      </c>
      <c r="L8" s="320" t="s">
        <v>51</v>
      </c>
      <c r="M8" s="323" t="s">
        <v>52</v>
      </c>
      <c r="N8" s="317" t="s">
        <v>53</v>
      </c>
      <c r="O8" s="318" t="s">
        <v>54</v>
      </c>
      <c r="P8" s="318"/>
      <c r="Q8" s="318"/>
      <c r="R8" s="318"/>
      <c r="S8" s="319" t="s">
        <v>30</v>
      </c>
      <c r="T8" s="319"/>
      <c r="U8" s="319"/>
      <c r="V8" s="319" t="s">
        <v>31</v>
      </c>
      <c r="W8" s="319"/>
      <c r="X8" s="319"/>
      <c r="Y8" s="319" t="s">
        <v>32</v>
      </c>
      <c r="Z8" s="319"/>
      <c r="AA8" s="319"/>
      <c r="AB8" s="319" t="s">
        <v>33</v>
      </c>
      <c r="AC8" s="319"/>
      <c r="AD8" s="319"/>
      <c r="AE8" s="325" t="s">
        <v>43</v>
      </c>
      <c r="AF8" s="326" t="s">
        <v>44</v>
      </c>
      <c r="AG8" s="326" t="s">
        <v>45</v>
      </c>
      <c r="AI8" s="305" t="s">
        <v>19</v>
      </c>
      <c r="AJ8" s="306"/>
      <c r="AK8" s="307"/>
    </row>
    <row r="9" spans="1:57" s="39" customFormat="1" ht="70.5" customHeight="1" x14ac:dyDescent="0.2">
      <c r="A9" s="327"/>
      <c r="B9" s="332"/>
      <c r="C9" s="332"/>
      <c r="D9" s="333"/>
      <c r="E9" s="333"/>
      <c r="F9" s="333"/>
      <c r="G9" s="324"/>
      <c r="H9" s="320"/>
      <c r="I9" s="320"/>
      <c r="J9" s="320"/>
      <c r="K9" s="320"/>
      <c r="L9" s="320"/>
      <c r="M9" s="323"/>
      <c r="N9" s="317"/>
      <c r="O9" s="33" t="s">
        <v>26</v>
      </c>
      <c r="P9" s="33" t="s">
        <v>27</v>
      </c>
      <c r="Q9" s="33" t="s">
        <v>28</v>
      </c>
      <c r="R9" s="33" t="s">
        <v>29</v>
      </c>
      <c r="S9" s="37" t="s">
        <v>21</v>
      </c>
      <c r="T9" s="37" t="s">
        <v>192</v>
      </c>
      <c r="U9" s="38" t="s">
        <v>22</v>
      </c>
      <c r="V9" s="37" t="s">
        <v>21</v>
      </c>
      <c r="W9" s="37" t="s">
        <v>192</v>
      </c>
      <c r="X9" s="38" t="s">
        <v>22</v>
      </c>
      <c r="Y9" s="37" t="s">
        <v>21</v>
      </c>
      <c r="Z9" s="37" t="s">
        <v>192</v>
      </c>
      <c r="AA9" s="38" t="s">
        <v>22</v>
      </c>
      <c r="AB9" s="37" t="s">
        <v>21</v>
      </c>
      <c r="AC9" s="37" t="s">
        <v>192</v>
      </c>
      <c r="AD9" s="38" t="s">
        <v>22</v>
      </c>
      <c r="AE9" s="325"/>
      <c r="AF9" s="326"/>
      <c r="AG9" s="326"/>
      <c r="AI9" s="40" t="s">
        <v>0</v>
      </c>
      <c r="AJ9" s="41" t="s">
        <v>15</v>
      </c>
      <c r="AK9" s="42" t="s">
        <v>16</v>
      </c>
    </row>
    <row r="10" spans="1:57" s="39" customFormat="1" ht="9.75" customHeight="1" x14ac:dyDescent="0.2">
      <c r="A10" s="43"/>
      <c r="B10" s="44"/>
      <c r="C10" s="44"/>
      <c r="D10" s="45"/>
      <c r="E10" s="45"/>
      <c r="F10" s="45"/>
      <c r="G10" s="46"/>
      <c r="H10" s="47"/>
      <c r="I10" s="47"/>
      <c r="J10" s="47"/>
      <c r="K10" s="47"/>
      <c r="L10" s="47"/>
      <c r="M10" s="48"/>
      <c r="N10" s="49"/>
      <c r="O10" s="50"/>
      <c r="P10" s="50"/>
      <c r="Q10" s="50"/>
      <c r="R10" s="50"/>
      <c r="S10" s="51"/>
      <c r="T10" s="51"/>
      <c r="U10" s="52"/>
      <c r="V10" s="51"/>
      <c r="W10" s="51"/>
      <c r="X10" s="52"/>
      <c r="Y10" s="51"/>
      <c r="Z10" s="51"/>
      <c r="AA10" s="53"/>
      <c r="AB10" s="51"/>
      <c r="AC10" s="51"/>
      <c r="AD10" s="53"/>
      <c r="AE10" s="54"/>
      <c r="AF10" s="55"/>
      <c r="AG10" s="55"/>
      <c r="AI10" s="40"/>
      <c r="AJ10" s="41"/>
      <c r="AK10" s="42"/>
    </row>
    <row r="11" spans="1:57" s="39" customFormat="1" ht="147.75" customHeight="1" x14ac:dyDescent="0.2">
      <c r="A11" s="56">
        <v>1</v>
      </c>
      <c r="B11" s="56">
        <v>3</v>
      </c>
      <c r="C11" s="56">
        <v>3.1</v>
      </c>
      <c r="D11" s="56" t="s">
        <v>116</v>
      </c>
      <c r="E11" s="56" t="s">
        <v>117</v>
      </c>
      <c r="F11" s="57" t="s">
        <v>195</v>
      </c>
      <c r="G11" s="58">
        <v>43281</v>
      </c>
      <c r="H11" s="56" t="s">
        <v>36</v>
      </c>
      <c r="I11" s="57" t="s">
        <v>196</v>
      </c>
      <c r="J11" s="57" t="s">
        <v>197</v>
      </c>
      <c r="K11" s="59" t="s">
        <v>198</v>
      </c>
      <c r="L11" s="56" t="s">
        <v>69</v>
      </c>
      <c r="M11" s="60">
        <v>1</v>
      </c>
      <c r="N11" s="61">
        <v>1</v>
      </c>
      <c r="O11" s="59"/>
      <c r="P11" s="59">
        <v>1</v>
      </c>
      <c r="Q11" s="59" t="s">
        <v>89</v>
      </c>
      <c r="R11" s="59" t="s">
        <v>89</v>
      </c>
      <c r="S11" s="212">
        <v>1</v>
      </c>
      <c r="T11" s="172" t="s">
        <v>64</v>
      </c>
      <c r="U11" s="213">
        <f>SUM(S11)</f>
        <v>1</v>
      </c>
      <c r="V11" s="212">
        <v>1</v>
      </c>
      <c r="W11" s="212" t="s">
        <v>64</v>
      </c>
      <c r="X11" s="213">
        <f>SUM(V11)</f>
        <v>1</v>
      </c>
      <c r="Y11" s="214" t="s">
        <v>64</v>
      </c>
      <c r="Z11" s="214" t="s">
        <v>64</v>
      </c>
      <c r="AA11" s="215"/>
      <c r="AB11" s="214" t="s">
        <v>64</v>
      </c>
      <c r="AC11" s="214" t="s">
        <v>64</v>
      </c>
      <c r="AD11" s="215"/>
      <c r="AE11" s="101">
        <f>SUM(X11/P11)</f>
        <v>1</v>
      </c>
      <c r="AF11" s="76" t="str">
        <f>IF(AE11=0%,"MÍNIMO",IF(AE11=100%,"SATISFACTORIO"))</f>
        <v>SATISFACTORIO</v>
      </c>
      <c r="AG11" s="216" t="s">
        <v>445</v>
      </c>
      <c r="AI11" s="62" t="s">
        <v>402</v>
      </c>
      <c r="AJ11" s="28"/>
      <c r="AK11" s="28" t="s">
        <v>397</v>
      </c>
    </row>
    <row r="12" spans="1:57" s="39" customFormat="1" ht="288" x14ac:dyDescent="0.2">
      <c r="A12" s="56">
        <v>2</v>
      </c>
      <c r="B12" s="56">
        <v>3</v>
      </c>
      <c r="C12" s="56">
        <v>3.1</v>
      </c>
      <c r="D12" s="56" t="s">
        <v>116</v>
      </c>
      <c r="E12" s="56" t="s">
        <v>117</v>
      </c>
      <c r="F12" s="57" t="s">
        <v>297</v>
      </c>
      <c r="G12" s="58">
        <v>43465</v>
      </c>
      <c r="H12" s="56" t="s">
        <v>35</v>
      </c>
      <c r="I12" s="57" t="s">
        <v>201</v>
      </c>
      <c r="J12" s="57" t="s">
        <v>201</v>
      </c>
      <c r="K12" s="59" t="s">
        <v>202</v>
      </c>
      <c r="L12" s="56" t="s">
        <v>69</v>
      </c>
      <c r="M12" s="60" t="s">
        <v>118</v>
      </c>
      <c r="N12" s="61">
        <v>1</v>
      </c>
      <c r="O12" s="59">
        <v>0.5</v>
      </c>
      <c r="P12" s="59">
        <v>0.2</v>
      </c>
      <c r="Q12" s="59">
        <v>0.2</v>
      </c>
      <c r="R12" s="59">
        <v>0.1</v>
      </c>
      <c r="S12" s="217">
        <v>5</v>
      </c>
      <c r="T12" s="217">
        <v>10</v>
      </c>
      <c r="U12" s="213">
        <f>SUM(S12/T12)</f>
        <v>0.5</v>
      </c>
      <c r="V12" s="217">
        <v>7</v>
      </c>
      <c r="W12" s="217">
        <v>10</v>
      </c>
      <c r="X12" s="213">
        <f>SUM(V12/W12)</f>
        <v>0.7</v>
      </c>
      <c r="Y12" s="217">
        <v>9</v>
      </c>
      <c r="Z12" s="217">
        <v>10</v>
      </c>
      <c r="AA12" s="213">
        <f>SUM(Y12/Z12)</f>
        <v>0.9</v>
      </c>
      <c r="AB12" s="217">
        <v>10</v>
      </c>
      <c r="AC12" s="217">
        <v>10</v>
      </c>
      <c r="AD12" s="213">
        <f>SUM(AB12/AC12)</f>
        <v>1</v>
      </c>
      <c r="AE12" s="101">
        <f>SUM(AA12/(O12+P12+Q12))</f>
        <v>1.0000000000000002</v>
      </c>
      <c r="AF12" s="76" t="str">
        <f>IF(AE12&lt;80%,"MÍNIMO",IF(AE12&gt;=80%,IF(AE12&lt;90%,"ACEPTABLE",IF(AE12&gt;=90%,"SATISFACTORIO"))))</f>
        <v>SATISFACTORIO</v>
      </c>
      <c r="AG12" s="216" t="s">
        <v>446</v>
      </c>
      <c r="AI12" s="62" t="s">
        <v>86</v>
      </c>
      <c r="AJ12" s="28" t="s">
        <v>199</v>
      </c>
      <c r="AK12" s="28" t="s">
        <v>200</v>
      </c>
    </row>
    <row r="13" spans="1:57" s="65" customFormat="1" ht="217.5" customHeight="1" x14ac:dyDescent="0.2">
      <c r="A13" s="56">
        <v>3</v>
      </c>
      <c r="B13" s="56">
        <v>3</v>
      </c>
      <c r="C13" s="56">
        <v>3.1</v>
      </c>
      <c r="D13" s="56" t="s">
        <v>116</v>
      </c>
      <c r="E13" s="56" t="s">
        <v>117</v>
      </c>
      <c r="F13" s="57" t="s">
        <v>298</v>
      </c>
      <c r="G13" s="58">
        <v>43465</v>
      </c>
      <c r="H13" s="56" t="s">
        <v>35</v>
      </c>
      <c r="I13" s="57" t="s">
        <v>299</v>
      </c>
      <c r="J13" s="57" t="s">
        <v>300</v>
      </c>
      <c r="K13" s="59" t="s">
        <v>301</v>
      </c>
      <c r="L13" s="56" t="s">
        <v>69</v>
      </c>
      <c r="M13" s="60" t="s">
        <v>118</v>
      </c>
      <c r="N13" s="61">
        <v>1</v>
      </c>
      <c r="O13" s="59">
        <v>1</v>
      </c>
      <c r="P13" s="59">
        <v>1</v>
      </c>
      <c r="Q13" s="59">
        <v>1</v>
      </c>
      <c r="R13" s="59">
        <v>1</v>
      </c>
      <c r="S13" s="217">
        <v>1</v>
      </c>
      <c r="T13" s="217">
        <v>1</v>
      </c>
      <c r="U13" s="218">
        <f>SUM(S13/T13)</f>
        <v>1</v>
      </c>
      <c r="V13" s="217">
        <v>25</v>
      </c>
      <c r="W13" s="217">
        <v>25</v>
      </c>
      <c r="X13" s="218">
        <f>SUM(V13/W13)</f>
        <v>1</v>
      </c>
      <c r="Y13" s="217">
        <v>26</v>
      </c>
      <c r="Z13" s="217">
        <v>26</v>
      </c>
      <c r="AA13" s="218">
        <f>SUM(Y13/Z13)</f>
        <v>1</v>
      </c>
      <c r="AB13" s="217">
        <v>29</v>
      </c>
      <c r="AC13" s="217">
        <v>29</v>
      </c>
      <c r="AD13" s="213">
        <f>SUM(AB13/AC13)</f>
        <v>1</v>
      </c>
      <c r="AE13" s="101">
        <f>SUM(AA13/Q13)</f>
        <v>1</v>
      </c>
      <c r="AF13" s="76" t="str">
        <f>IF(AE13&lt;80%,"MÍNIMO",IF(AE13&gt;=80%,IF(AE13&lt;90%,"ACEPTABLE",IF(AE13&gt;=90%,"SATISFACTORIO"))))</f>
        <v>SATISFACTORIO</v>
      </c>
      <c r="AG13" s="216" t="s">
        <v>447</v>
      </c>
      <c r="AH13" s="63"/>
      <c r="AI13" s="62" t="s">
        <v>86</v>
      </c>
      <c r="AJ13" s="28" t="s">
        <v>199</v>
      </c>
      <c r="AK13" s="28" t="s">
        <v>200</v>
      </c>
      <c r="AL13" s="64"/>
      <c r="AM13" s="64"/>
      <c r="AN13" s="64"/>
      <c r="AO13" s="64"/>
      <c r="AP13" s="64"/>
      <c r="AQ13" s="64"/>
      <c r="AR13" s="64"/>
      <c r="AS13" s="64"/>
      <c r="AT13" s="64"/>
      <c r="AU13" s="64"/>
      <c r="AV13" s="64"/>
      <c r="AW13" s="64"/>
      <c r="AX13" s="64"/>
      <c r="AY13" s="64"/>
      <c r="AZ13" s="64"/>
      <c r="BA13" s="64"/>
      <c r="BB13" s="64"/>
      <c r="BC13" s="64"/>
      <c r="BD13" s="64"/>
      <c r="BE13" s="64"/>
    </row>
    <row r="14" spans="1:57" s="19" customFormat="1" ht="201.75" customHeight="1" x14ac:dyDescent="0.2">
      <c r="A14" s="56">
        <v>4</v>
      </c>
      <c r="B14" s="56">
        <v>3</v>
      </c>
      <c r="C14" s="56">
        <v>3.1</v>
      </c>
      <c r="D14" s="56" t="s">
        <v>116</v>
      </c>
      <c r="E14" s="56" t="s">
        <v>117</v>
      </c>
      <c r="F14" s="66" t="s">
        <v>203</v>
      </c>
      <c r="G14" s="58">
        <v>43465</v>
      </c>
      <c r="H14" s="56" t="s">
        <v>35</v>
      </c>
      <c r="I14" s="57" t="s">
        <v>204</v>
      </c>
      <c r="J14" s="57" t="s">
        <v>205</v>
      </c>
      <c r="K14" s="59" t="s">
        <v>206</v>
      </c>
      <c r="L14" s="56" t="s">
        <v>69</v>
      </c>
      <c r="M14" s="60" t="s">
        <v>118</v>
      </c>
      <c r="N14" s="67">
        <v>1</v>
      </c>
      <c r="O14" s="68">
        <v>0.25</v>
      </c>
      <c r="P14" s="68">
        <v>0.25</v>
      </c>
      <c r="Q14" s="68">
        <v>0.25</v>
      </c>
      <c r="R14" s="68">
        <v>0.25</v>
      </c>
      <c r="S14" s="69">
        <v>124073350</v>
      </c>
      <c r="T14" s="69">
        <v>215043890</v>
      </c>
      <c r="U14" s="218">
        <v>0.57696756694644991</v>
      </c>
      <c r="V14" s="69">
        <v>151231768</v>
      </c>
      <c r="W14" s="69">
        <v>215043890</v>
      </c>
      <c r="X14" s="218">
        <f>+V14/W14</f>
        <v>0.70326000892189966</v>
      </c>
      <c r="Y14" s="69">
        <v>205065101</v>
      </c>
      <c r="Z14" s="69">
        <v>291043890</v>
      </c>
      <c r="AA14" s="218">
        <f>SUM(Y14/Z14)</f>
        <v>0.70458479990767031</v>
      </c>
      <c r="AB14" s="157">
        <v>229565101</v>
      </c>
      <c r="AC14" s="157">
        <v>229565101</v>
      </c>
      <c r="AD14" s="213">
        <f>SUM(AB14/AC14)</f>
        <v>1</v>
      </c>
      <c r="AE14" s="101">
        <f>SUM(AD14/N14)</f>
        <v>1</v>
      </c>
      <c r="AF14" s="76" t="s">
        <v>16</v>
      </c>
      <c r="AG14" s="216" t="s">
        <v>486</v>
      </c>
      <c r="AI14" s="62" t="s">
        <v>86</v>
      </c>
      <c r="AJ14" s="28" t="s">
        <v>199</v>
      </c>
      <c r="AK14" s="28" t="s">
        <v>200</v>
      </c>
    </row>
    <row r="15" spans="1:57" s="19" customFormat="1" ht="122.25" customHeight="1" x14ac:dyDescent="0.2">
      <c r="A15" s="56">
        <v>5</v>
      </c>
      <c r="B15" s="56">
        <v>3</v>
      </c>
      <c r="C15" s="56" t="s">
        <v>58</v>
      </c>
      <c r="D15" s="56" t="s">
        <v>116</v>
      </c>
      <c r="E15" s="56" t="s">
        <v>117</v>
      </c>
      <c r="F15" s="70" t="s">
        <v>324</v>
      </c>
      <c r="G15" s="58">
        <v>43100</v>
      </c>
      <c r="H15" s="56" t="s">
        <v>35</v>
      </c>
      <c r="I15" s="57" t="s">
        <v>309</v>
      </c>
      <c r="J15" s="57" t="s">
        <v>310</v>
      </c>
      <c r="K15" s="71" t="s">
        <v>325</v>
      </c>
      <c r="L15" s="56" t="s">
        <v>69</v>
      </c>
      <c r="M15" s="60" t="s">
        <v>118</v>
      </c>
      <c r="N15" s="61">
        <v>1</v>
      </c>
      <c r="O15" s="72" t="s">
        <v>311</v>
      </c>
      <c r="P15" s="72" t="s">
        <v>311</v>
      </c>
      <c r="Q15" s="72" t="s">
        <v>89</v>
      </c>
      <c r="R15" s="72">
        <v>1</v>
      </c>
      <c r="S15" s="28"/>
      <c r="T15" s="28"/>
      <c r="U15" s="119"/>
      <c r="V15" s="195" t="s">
        <v>70</v>
      </c>
      <c r="W15" s="195" t="s">
        <v>70</v>
      </c>
      <c r="X15" s="119"/>
      <c r="Y15" s="195" t="s">
        <v>64</v>
      </c>
      <c r="Z15" s="195" t="s">
        <v>64</v>
      </c>
      <c r="AA15" s="29">
        <v>1</v>
      </c>
      <c r="AB15" s="195">
        <v>100</v>
      </c>
      <c r="AC15" s="195" t="s">
        <v>429</v>
      </c>
      <c r="AD15" s="213">
        <v>1</v>
      </c>
      <c r="AE15" s="101">
        <f>AA15/N15</f>
        <v>1</v>
      </c>
      <c r="AF15" s="76" t="s">
        <v>16</v>
      </c>
      <c r="AG15" s="216" t="s">
        <v>448</v>
      </c>
      <c r="AH15" s="25"/>
      <c r="AI15" s="62" t="s">
        <v>86</v>
      </c>
      <c r="AJ15" s="28" t="s">
        <v>199</v>
      </c>
      <c r="AK15" s="28" t="s">
        <v>200</v>
      </c>
    </row>
    <row r="16" spans="1:57" s="19" customFormat="1" ht="143.25" customHeight="1" x14ac:dyDescent="0.2">
      <c r="A16" s="56">
        <v>6</v>
      </c>
      <c r="B16" s="56">
        <v>2</v>
      </c>
      <c r="C16" s="56">
        <v>2.2999999999999998</v>
      </c>
      <c r="D16" s="56" t="s">
        <v>302</v>
      </c>
      <c r="E16" s="71" t="s">
        <v>68</v>
      </c>
      <c r="F16" s="70" t="s">
        <v>519</v>
      </c>
      <c r="G16" s="58">
        <v>43465</v>
      </c>
      <c r="H16" s="68" t="s">
        <v>35</v>
      </c>
      <c r="I16" s="70" t="s">
        <v>353</v>
      </c>
      <c r="J16" s="70" t="s">
        <v>354</v>
      </c>
      <c r="K16" s="73" t="s">
        <v>355</v>
      </c>
      <c r="L16" s="56" t="s">
        <v>69</v>
      </c>
      <c r="M16" s="74">
        <v>1.06</v>
      </c>
      <c r="N16" s="75">
        <v>1</v>
      </c>
      <c r="O16" s="59" t="s">
        <v>70</v>
      </c>
      <c r="P16" s="59">
        <v>0.5</v>
      </c>
      <c r="Q16" s="59" t="s">
        <v>70</v>
      </c>
      <c r="R16" s="59">
        <v>0.5</v>
      </c>
      <c r="S16" s="172" t="s">
        <v>64</v>
      </c>
      <c r="T16" s="172" t="s">
        <v>64</v>
      </c>
      <c r="U16" s="29"/>
      <c r="V16" s="172">
        <v>110</v>
      </c>
      <c r="W16" s="172">
        <v>154</v>
      </c>
      <c r="X16" s="219">
        <f t="shared" ref="X16:X23" si="0">SUM(V16/W16)</f>
        <v>0.7142857142857143</v>
      </c>
      <c r="Y16" s="172" t="s">
        <v>64</v>
      </c>
      <c r="Z16" s="172" t="s">
        <v>64</v>
      </c>
      <c r="AA16" s="29"/>
      <c r="AB16" s="172">
        <v>251</v>
      </c>
      <c r="AC16" s="172">
        <v>190</v>
      </c>
      <c r="AD16" s="219">
        <f>AB16/AC16</f>
        <v>1.3210526315789475</v>
      </c>
      <c r="AE16" s="80">
        <f>AD16/N16</f>
        <v>1.3210526315789475</v>
      </c>
      <c r="AF16" s="76" t="str">
        <f t="shared" ref="AF16:AF25" si="1">IF(AE16&lt;80%,"MÍNIMO",IF(AE16&gt;=80%,IF(AE16&lt;90%,"ACEPTABLE",IF(AE16&gt;=90%,"SATISFACTORIO"))))</f>
        <v>SATISFACTORIO</v>
      </c>
      <c r="AG16" s="208" t="s">
        <v>473</v>
      </c>
      <c r="AH16" s="77"/>
      <c r="AI16" s="78" t="s">
        <v>382</v>
      </c>
      <c r="AJ16" s="78" t="s">
        <v>404</v>
      </c>
      <c r="AK16" s="78" t="s">
        <v>395</v>
      </c>
    </row>
    <row r="17" spans="1:37" s="19" customFormat="1" ht="138.75" customHeight="1" x14ac:dyDescent="0.2">
      <c r="A17" s="56">
        <v>7</v>
      </c>
      <c r="B17" s="56">
        <v>2</v>
      </c>
      <c r="C17" s="56">
        <v>2.1</v>
      </c>
      <c r="D17" s="56" t="s">
        <v>302</v>
      </c>
      <c r="E17" s="71" t="s">
        <v>71</v>
      </c>
      <c r="F17" s="57" t="s">
        <v>275</v>
      </c>
      <c r="G17" s="58">
        <v>43281</v>
      </c>
      <c r="H17" s="68" t="s">
        <v>35</v>
      </c>
      <c r="I17" s="70" t="s">
        <v>276</v>
      </c>
      <c r="J17" s="70" t="s">
        <v>277</v>
      </c>
      <c r="K17" s="68" t="s">
        <v>278</v>
      </c>
      <c r="L17" s="56" t="s">
        <v>69</v>
      </c>
      <c r="M17" s="74"/>
      <c r="N17" s="67">
        <v>1</v>
      </c>
      <c r="O17" s="79"/>
      <c r="P17" s="59">
        <v>1</v>
      </c>
      <c r="Q17" s="79"/>
      <c r="R17" s="59"/>
      <c r="S17" s="172"/>
      <c r="T17" s="172"/>
      <c r="U17" s="29"/>
      <c r="V17" s="172">
        <v>1</v>
      </c>
      <c r="W17" s="172">
        <v>1</v>
      </c>
      <c r="X17" s="219">
        <f t="shared" si="0"/>
        <v>1</v>
      </c>
      <c r="Y17" s="172" t="s">
        <v>64</v>
      </c>
      <c r="Z17" s="172" t="s">
        <v>64</v>
      </c>
      <c r="AA17" s="29"/>
      <c r="AB17" s="172" t="s">
        <v>64</v>
      </c>
      <c r="AC17" s="172" t="s">
        <v>64</v>
      </c>
      <c r="AD17" s="219">
        <f>U17</f>
        <v>0</v>
      </c>
      <c r="AE17" s="80">
        <f>+X17/P17</f>
        <v>1</v>
      </c>
      <c r="AF17" s="76" t="str">
        <f t="shared" si="1"/>
        <v>SATISFACTORIO</v>
      </c>
      <c r="AG17" s="208" t="s">
        <v>449</v>
      </c>
      <c r="AH17" s="210"/>
      <c r="AI17" s="78" t="s">
        <v>382</v>
      </c>
      <c r="AJ17" s="78" t="s">
        <v>404</v>
      </c>
      <c r="AK17" s="78" t="s">
        <v>395</v>
      </c>
    </row>
    <row r="18" spans="1:37" s="19" customFormat="1" ht="119.25" customHeight="1" x14ac:dyDescent="0.2">
      <c r="A18" s="56">
        <v>8</v>
      </c>
      <c r="B18" s="56">
        <v>2</v>
      </c>
      <c r="C18" s="56">
        <v>2.1</v>
      </c>
      <c r="D18" s="56" t="s">
        <v>302</v>
      </c>
      <c r="E18" s="71" t="s">
        <v>68</v>
      </c>
      <c r="F18" s="57" t="s">
        <v>279</v>
      </c>
      <c r="G18" s="58">
        <v>43281</v>
      </c>
      <c r="H18" s="68" t="s">
        <v>35</v>
      </c>
      <c r="I18" s="70" t="s">
        <v>371</v>
      </c>
      <c r="J18" s="70" t="s">
        <v>370</v>
      </c>
      <c r="K18" s="68" t="s">
        <v>280</v>
      </c>
      <c r="L18" s="56" t="s">
        <v>69</v>
      </c>
      <c r="M18" s="74"/>
      <c r="N18" s="67">
        <v>1</v>
      </c>
      <c r="O18" s="79"/>
      <c r="P18" s="59">
        <v>1</v>
      </c>
      <c r="Q18" s="79"/>
      <c r="R18" s="59"/>
      <c r="S18" s="172"/>
      <c r="T18" s="172"/>
      <c r="U18" s="29"/>
      <c r="V18" s="172">
        <v>1</v>
      </c>
      <c r="W18" s="172">
        <v>1</v>
      </c>
      <c r="X18" s="219">
        <f t="shared" si="0"/>
        <v>1</v>
      </c>
      <c r="Y18" s="172" t="s">
        <v>64</v>
      </c>
      <c r="Z18" s="172" t="s">
        <v>64</v>
      </c>
      <c r="AA18" s="29"/>
      <c r="AB18" s="172" t="s">
        <v>64</v>
      </c>
      <c r="AC18" s="172" t="s">
        <v>64</v>
      </c>
      <c r="AD18" s="219">
        <f>U18</f>
        <v>0</v>
      </c>
      <c r="AE18" s="81">
        <f>SUM(X18)</f>
        <v>1</v>
      </c>
      <c r="AF18" s="76" t="str">
        <f t="shared" si="1"/>
        <v>SATISFACTORIO</v>
      </c>
      <c r="AG18" s="208" t="s">
        <v>450</v>
      </c>
      <c r="AH18" s="211"/>
      <c r="AI18" s="78" t="s">
        <v>382</v>
      </c>
      <c r="AJ18" s="78" t="s">
        <v>404</v>
      </c>
      <c r="AK18" s="78" t="s">
        <v>395</v>
      </c>
    </row>
    <row r="19" spans="1:37" s="19" customFormat="1" ht="152.25" customHeight="1" x14ac:dyDescent="0.2">
      <c r="A19" s="56">
        <v>9</v>
      </c>
      <c r="B19" s="56">
        <v>2</v>
      </c>
      <c r="C19" s="56">
        <v>2.2000000000000002</v>
      </c>
      <c r="D19" s="56" t="s">
        <v>302</v>
      </c>
      <c r="E19" s="71" t="s">
        <v>68</v>
      </c>
      <c r="F19" s="70" t="s">
        <v>520</v>
      </c>
      <c r="G19" s="58">
        <v>43465</v>
      </c>
      <c r="H19" s="68" t="s">
        <v>35</v>
      </c>
      <c r="I19" s="70" t="s">
        <v>72</v>
      </c>
      <c r="J19" s="70" t="s">
        <v>73</v>
      </c>
      <c r="K19" s="73" t="s">
        <v>74</v>
      </c>
      <c r="L19" s="56" t="s">
        <v>69</v>
      </c>
      <c r="M19" s="74">
        <v>1.2</v>
      </c>
      <c r="N19" s="75">
        <v>1</v>
      </c>
      <c r="O19" s="79" t="s">
        <v>70</v>
      </c>
      <c r="P19" s="59">
        <v>0.5</v>
      </c>
      <c r="Q19" s="79" t="s">
        <v>70</v>
      </c>
      <c r="R19" s="59">
        <v>0.5</v>
      </c>
      <c r="S19" s="172" t="s">
        <v>64</v>
      </c>
      <c r="T19" s="172" t="s">
        <v>64</v>
      </c>
      <c r="U19" s="29"/>
      <c r="V19" s="172">
        <v>321</v>
      </c>
      <c r="W19" s="172">
        <v>482</v>
      </c>
      <c r="X19" s="219">
        <f t="shared" si="0"/>
        <v>0.6659751037344398</v>
      </c>
      <c r="Y19" s="172" t="s">
        <v>64</v>
      </c>
      <c r="Z19" s="172" t="s">
        <v>64</v>
      </c>
      <c r="AA19" s="29"/>
      <c r="AB19" s="172">
        <v>691</v>
      </c>
      <c r="AC19" s="172">
        <v>656</v>
      </c>
      <c r="AD19" s="219">
        <f>AB19/AC19</f>
        <v>1.0533536585365855</v>
      </c>
      <c r="AE19" s="80">
        <f>AD19/N19</f>
        <v>1.0533536585365855</v>
      </c>
      <c r="AF19" s="76" t="str">
        <f t="shared" si="1"/>
        <v>SATISFACTORIO</v>
      </c>
      <c r="AG19" s="208" t="s">
        <v>451</v>
      </c>
      <c r="AH19" s="211"/>
      <c r="AI19" s="78" t="s">
        <v>382</v>
      </c>
      <c r="AJ19" s="78" t="s">
        <v>404</v>
      </c>
      <c r="AK19" s="78" t="s">
        <v>395</v>
      </c>
    </row>
    <row r="20" spans="1:37" s="19" customFormat="1" ht="125.25" customHeight="1" x14ac:dyDescent="0.2">
      <c r="A20" s="56">
        <v>10</v>
      </c>
      <c r="B20" s="56">
        <v>2</v>
      </c>
      <c r="C20" s="56">
        <v>2.4</v>
      </c>
      <c r="D20" s="56" t="s">
        <v>302</v>
      </c>
      <c r="E20" s="71" t="s">
        <v>68</v>
      </c>
      <c r="F20" s="70" t="s">
        <v>356</v>
      </c>
      <c r="G20" s="58">
        <v>43465</v>
      </c>
      <c r="H20" s="68" t="s">
        <v>35</v>
      </c>
      <c r="I20" s="70" t="s">
        <v>75</v>
      </c>
      <c r="J20" s="70" t="s">
        <v>76</v>
      </c>
      <c r="K20" s="73" t="s">
        <v>357</v>
      </c>
      <c r="L20" s="56" t="s">
        <v>69</v>
      </c>
      <c r="M20" s="74">
        <v>1</v>
      </c>
      <c r="N20" s="75">
        <v>1</v>
      </c>
      <c r="O20" s="79" t="s">
        <v>70</v>
      </c>
      <c r="P20" s="59">
        <v>0.5</v>
      </c>
      <c r="Q20" s="79" t="s">
        <v>70</v>
      </c>
      <c r="R20" s="59">
        <v>0.5</v>
      </c>
      <c r="S20" s="172" t="s">
        <v>64</v>
      </c>
      <c r="T20" s="172" t="s">
        <v>64</v>
      </c>
      <c r="U20" s="29"/>
      <c r="V20" s="172">
        <v>3</v>
      </c>
      <c r="W20" s="172">
        <v>20</v>
      </c>
      <c r="X20" s="219">
        <f t="shared" si="0"/>
        <v>0.15</v>
      </c>
      <c r="Y20" s="172" t="s">
        <v>64</v>
      </c>
      <c r="Z20" s="172" t="s">
        <v>64</v>
      </c>
      <c r="AA20" s="29"/>
      <c r="AB20" s="172">
        <v>20</v>
      </c>
      <c r="AC20" s="172">
        <v>20</v>
      </c>
      <c r="AD20" s="219">
        <f>SUM(AB20/AC20)</f>
        <v>1</v>
      </c>
      <c r="AE20" s="80">
        <f>AD20/N20</f>
        <v>1</v>
      </c>
      <c r="AF20" s="76" t="str">
        <f t="shared" si="1"/>
        <v>SATISFACTORIO</v>
      </c>
      <c r="AG20" s="208" t="s">
        <v>452</v>
      </c>
      <c r="AH20" s="211"/>
      <c r="AI20" s="78" t="s">
        <v>382</v>
      </c>
      <c r="AJ20" s="78" t="s">
        <v>404</v>
      </c>
      <c r="AK20" s="78" t="s">
        <v>395</v>
      </c>
    </row>
    <row r="21" spans="1:37" s="19" customFormat="1" ht="90.75" customHeight="1" x14ac:dyDescent="0.2">
      <c r="A21" s="56">
        <v>11</v>
      </c>
      <c r="B21" s="56">
        <v>2</v>
      </c>
      <c r="C21" s="56">
        <v>2.1</v>
      </c>
      <c r="D21" s="56" t="s">
        <v>302</v>
      </c>
      <c r="E21" s="71" t="s">
        <v>71</v>
      </c>
      <c r="F21" s="57" t="s">
        <v>77</v>
      </c>
      <c r="G21" s="58">
        <v>43465</v>
      </c>
      <c r="H21" s="68" t="s">
        <v>35</v>
      </c>
      <c r="I21" s="82" t="s">
        <v>207</v>
      </c>
      <c r="J21" s="70" t="s">
        <v>208</v>
      </c>
      <c r="K21" s="68" t="s">
        <v>78</v>
      </c>
      <c r="L21" s="56" t="s">
        <v>69</v>
      </c>
      <c r="M21" s="83" t="s">
        <v>70</v>
      </c>
      <c r="N21" s="84">
        <v>1</v>
      </c>
      <c r="O21" s="85">
        <v>0.33300000000000002</v>
      </c>
      <c r="P21" s="85">
        <v>0.33300000000000002</v>
      </c>
      <c r="Q21" s="85">
        <v>0.34</v>
      </c>
      <c r="R21" s="56" t="s">
        <v>70</v>
      </c>
      <c r="S21" s="174">
        <v>1</v>
      </c>
      <c r="T21" s="174">
        <v>3</v>
      </c>
      <c r="U21" s="219">
        <f>+S21/T21</f>
        <v>0.33333333333333331</v>
      </c>
      <c r="V21" s="174">
        <v>2</v>
      </c>
      <c r="W21" s="174">
        <v>3</v>
      </c>
      <c r="X21" s="219">
        <f t="shared" si="0"/>
        <v>0.66666666666666663</v>
      </c>
      <c r="Y21" s="174">
        <v>3</v>
      </c>
      <c r="Z21" s="174">
        <v>3</v>
      </c>
      <c r="AA21" s="219">
        <f>Y21/Z21</f>
        <v>1</v>
      </c>
      <c r="AB21" s="220" t="s">
        <v>64</v>
      </c>
      <c r="AC21" s="220" t="s">
        <v>64</v>
      </c>
      <c r="AD21" s="221"/>
      <c r="AE21" s="81">
        <f>AA21/N21</f>
        <v>1</v>
      </c>
      <c r="AF21" s="76" t="str">
        <f t="shared" si="1"/>
        <v>SATISFACTORIO</v>
      </c>
      <c r="AG21" s="208" t="s">
        <v>495</v>
      </c>
      <c r="AH21" s="86"/>
      <c r="AI21" s="87" t="s">
        <v>382</v>
      </c>
      <c r="AJ21" s="87" t="s">
        <v>383</v>
      </c>
      <c r="AK21" s="87" t="s">
        <v>405</v>
      </c>
    </row>
    <row r="22" spans="1:37" s="19" customFormat="1" ht="125.25" customHeight="1" x14ac:dyDescent="0.2">
      <c r="A22" s="56">
        <v>12</v>
      </c>
      <c r="B22" s="56">
        <v>2</v>
      </c>
      <c r="C22" s="56">
        <v>2.1</v>
      </c>
      <c r="D22" s="56" t="s">
        <v>302</v>
      </c>
      <c r="E22" s="71" t="s">
        <v>71</v>
      </c>
      <c r="F22" s="57" t="s">
        <v>79</v>
      </c>
      <c r="G22" s="58">
        <v>43465</v>
      </c>
      <c r="H22" s="68" t="s">
        <v>35</v>
      </c>
      <c r="I22" s="70" t="s">
        <v>209</v>
      </c>
      <c r="J22" s="57" t="s">
        <v>210</v>
      </c>
      <c r="K22" s="68" t="s">
        <v>80</v>
      </c>
      <c r="L22" s="56" t="s">
        <v>69</v>
      </c>
      <c r="M22" s="83" t="s">
        <v>70</v>
      </c>
      <c r="N22" s="84">
        <v>1</v>
      </c>
      <c r="O22" s="85">
        <v>0.33300000000000002</v>
      </c>
      <c r="P22" s="85">
        <v>0.33300000000000002</v>
      </c>
      <c r="Q22" s="85">
        <v>0.34</v>
      </c>
      <c r="R22" s="56" t="s">
        <v>70</v>
      </c>
      <c r="S22" s="174">
        <v>1</v>
      </c>
      <c r="T22" s="174">
        <v>3</v>
      </c>
      <c r="U22" s="219">
        <f>+S22/T22</f>
        <v>0.33333333333333331</v>
      </c>
      <c r="V22" s="174">
        <v>1</v>
      </c>
      <c r="W22" s="174">
        <v>3</v>
      </c>
      <c r="X22" s="219">
        <f t="shared" si="0"/>
        <v>0.33333333333333331</v>
      </c>
      <c r="Y22" s="174">
        <v>2</v>
      </c>
      <c r="Z22" s="174">
        <v>3</v>
      </c>
      <c r="AA22" s="219">
        <f>Y22/Z22</f>
        <v>0.66666666666666663</v>
      </c>
      <c r="AB22" s="220">
        <v>3</v>
      </c>
      <c r="AC22" s="220">
        <v>3</v>
      </c>
      <c r="AD22" s="221">
        <f>AB22/AC22</f>
        <v>1</v>
      </c>
      <c r="AE22" s="81">
        <f>AD22/N22</f>
        <v>1</v>
      </c>
      <c r="AF22" s="76" t="str">
        <f t="shared" si="1"/>
        <v>SATISFACTORIO</v>
      </c>
      <c r="AG22" s="208" t="s">
        <v>487</v>
      </c>
      <c r="AH22" s="86"/>
      <c r="AI22" s="87" t="s">
        <v>382</v>
      </c>
      <c r="AJ22" s="87" t="s">
        <v>383</v>
      </c>
      <c r="AK22" s="87" t="s">
        <v>405</v>
      </c>
    </row>
    <row r="23" spans="1:37" s="19" customFormat="1" ht="118.5" customHeight="1" x14ac:dyDescent="0.2">
      <c r="A23" s="56">
        <v>13</v>
      </c>
      <c r="B23" s="71">
        <v>2</v>
      </c>
      <c r="C23" s="71">
        <v>2.2999999999999998</v>
      </c>
      <c r="D23" s="56" t="s">
        <v>302</v>
      </c>
      <c r="E23" s="71" t="s">
        <v>81</v>
      </c>
      <c r="F23" s="57" t="s">
        <v>82</v>
      </c>
      <c r="G23" s="58">
        <v>43465</v>
      </c>
      <c r="H23" s="56" t="s">
        <v>83</v>
      </c>
      <c r="I23" s="57" t="s">
        <v>211</v>
      </c>
      <c r="J23" s="57" t="s">
        <v>84</v>
      </c>
      <c r="K23" s="72" t="s">
        <v>85</v>
      </c>
      <c r="L23" s="56" t="s">
        <v>69</v>
      </c>
      <c r="M23" s="88">
        <v>1</v>
      </c>
      <c r="N23" s="84">
        <v>1</v>
      </c>
      <c r="O23" s="72">
        <v>0.17</v>
      </c>
      <c r="P23" s="72">
        <v>0.33</v>
      </c>
      <c r="Q23" s="72">
        <v>0.17</v>
      </c>
      <c r="R23" s="72">
        <v>0.33</v>
      </c>
      <c r="S23" s="174">
        <v>1</v>
      </c>
      <c r="T23" s="174">
        <v>6</v>
      </c>
      <c r="U23" s="219">
        <f>+S23/T23</f>
        <v>0.16666666666666666</v>
      </c>
      <c r="V23" s="174">
        <v>3</v>
      </c>
      <c r="W23" s="174">
        <v>6</v>
      </c>
      <c r="X23" s="219">
        <f t="shared" si="0"/>
        <v>0.5</v>
      </c>
      <c r="Y23" s="174">
        <v>4</v>
      </c>
      <c r="Z23" s="174">
        <v>6</v>
      </c>
      <c r="AA23" s="219">
        <f>Y23/Z23</f>
        <v>0.66666666666666663</v>
      </c>
      <c r="AB23" s="174">
        <v>6</v>
      </c>
      <c r="AC23" s="174">
        <v>6</v>
      </c>
      <c r="AD23" s="221">
        <f>AB23/AC23</f>
        <v>1</v>
      </c>
      <c r="AE23" s="81">
        <f>AD23/N23</f>
        <v>1</v>
      </c>
      <c r="AF23" s="76" t="str">
        <f t="shared" si="1"/>
        <v>SATISFACTORIO</v>
      </c>
      <c r="AG23" s="208" t="s">
        <v>474</v>
      </c>
      <c r="AH23" s="63"/>
      <c r="AI23" s="68" t="s">
        <v>86</v>
      </c>
      <c r="AJ23" s="56" t="s">
        <v>406</v>
      </c>
      <c r="AK23" s="56" t="s">
        <v>395</v>
      </c>
    </row>
    <row r="24" spans="1:37" s="19" customFormat="1" ht="122.25" customHeight="1" x14ac:dyDescent="0.2">
      <c r="A24" s="56">
        <v>14</v>
      </c>
      <c r="B24" s="71">
        <v>2</v>
      </c>
      <c r="C24" s="71">
        <v>2.2999999999999998</v>
      </c>
      <c r="D24" s="56" t="s">
        <v>302</v>
      </c>
      <c r="E24" s="71" t="s">
        <v>81</v>
      </c>
      <c r="F24" s="57" t="s">
        <v>87</v>
      </c>
      <c r="G24" s="58">
        <v>43465</v>
      </c>
      <c r="H24" s="68" t="s">
        <v>36</v>
      </c>
      <c r="I24" s="57" t="s">
        <v>212</v>
      </c>
      <c r="J24" s="57" t="s">
        <v>213</v>
      </c>
      <c r="K24" s="71" t="s">
        <v>88</v>
      </c>
      <c r="L24" s="89" t="s">
        <v>69</v>
      </c>
      <c r="M24" s="88">
        <v>1.25</v>
      </c>
      <c r="N24" s="90">
        <v>1</v>
      </c>
      <c r="O24" s="91"/>
      <c r="P24" s="91"/>
      <c r="Q24" s="91"/>
      <c r="R24" s="92"/>
      <c r="S24" s="174" t="s">
        <v>64</v>
      </c>
      <c r="T24" s="174" t="s">
        <v>64</v>
      </c>
      <c r="U24" s="219"/>
      <c r="V24" s="174" t="s">
        <v>64</v>
      </c>
      <c r="W24" s="174" t="s">
        <v>64</v>
      </c>
      <c r="X24" s="219"/>
      <c r="Y24" s="174" t="s">
        <v>64</v>
      </c>
      <c r="Z24" s="174" t="s">
        <v>64</v>
      </c>
      <c r="AA24" s="219"/>
      <c r="AB24" s="174">
        <v>252</v>
      </c>
      <c r="AC24" s="174">
        <v>254</v>
      </c>
      <c r="AD24" s="219">
        <f>+AB24/AC24</f>
        <v>0.99212598425196852</v>
      </c>
      <c r="AE24" s="80">
        <f>AD24/N24</f>
        <v>0.99212598425196852</v>
      </c>
      <c r="AF24" s="76" t="str">
        <f t="shared" si="1"/>
        <v>SATISFACTORIO</v>
      </c>
      <c r="AG24" s="208" t="s">
        <v>453</v>
      </c>
      <c r="AH24" s="93"/>
      <c r="AI24" s="62" t="s">
        <v>86</v>
      </c>
      <c r="AJ24" s="28" t="s">
        <v>406</v>
      </c>
      <c r="AK24" s="28" t="s">
        <v>395</v>
      </c>
    </row>
    <row r="25" spans="1:37" s="19" customFormat="1" ht="78.75" x14ac:dyDescent="0.2">
      <c r="A25" s="56">
        <v>15</v>
      </c>
      <c r="B25" s="71">
        <v>2</v>
      </c>
      <c r="C25" s="71">
        <v>2.2999999999999998</v>
      </c>
      <c r="D25" s="56" t="s">
        <v>302</v>
      </c>
      <c r="E25" s="71" t="s">
        <v>81</v>
      </c>
      <c r="F25" s="57" t="s">
        <v>281</v>
      </c>
      <c r="G25" s="58">
        <v>43281</v>
      </c>
      <c r="H25" s="68" t="s">
        <v>35</v>
      </c>
      <c r="I25" s="70" t="s">
        <v>282</v>
      </c>
      <c r="J25" s="70" t="s">
        <v>283</v>
      </c>
      <c r="K25" s="68" t="s">
        <v>284</v>
      </c>
      <c r="L25" s="56" t="s">
        <v>69</v>
      </c>
      <c r="M25" s="74"/>
      <c r="N25" s="67">
        <v>1</v>
      </c>
      <c r="O25" s="79"/>
      <c r="P25" s="59">
        <v>1</v>
      </c>
      <c r="Q25" s="91"/>
      <c r="R25" s="92"/>
      <c r="S25" s="174" t="s">
        <v>64</v>
      </c>
      <c r="T25" s="174" t="s">
        <v>64</v>
      </c>
      <c r="U25" s="29"/>
      <c r="V25" s="172">
        <v>1</v>
      </c>
      <c r="W25" s="172">
        <v>1</v>
      </c>
      <c r="X25" s="29">
        <f>+V25/W25</f>
        <v>1</v>
      </c>
      <c r="Y25" s="172" t="s">
        <v>64</v>
      </c>
      <c r="Z25" s="172" t="s">
        <v>64</v>
      </c>
      <c r="AA25" s="29"/>
      <c r="AB25" s="172" t="s">
        <v>64</v>
      </c>
      <c r="AC25" s="172" t="s">
        <v>64</v>
      </c>
      <c r="AD25" s="219"/>
      <c r="AE25" s="81">
        <f>+X25/P25</f>
        <v>1</v>
      </c>
      <c r="AF25" s="76" t="str">
        <f t="shared" si="1"/>
        <v>SATISFACTORIO</v>
      </c>
      <c r="AG25" s="208" t="s">
        <v>488</v>
      </c>
      <c r="AH25" s="94"/>
      <c r="AI25" s="87" t="s">
        <v>407</v>
      </c>
      <c r="AJ25" s="87" t="s">
        <v>404</v>
      </c>
      <c r="AK25" s="87" t="s">
        <v>395</v>
      </c>
    </row>
    <row r="26" spans="1:37" s="19" customFormat="1" ht="132" customHeight="1" x14ac:dyDescent="0.2">
      <c r="A26" s="56">
        <v>16</v>
      </c>
      <c r="B26" s="56">
        <v>2</v>
      </c>
      <c r="C26" s="56">
        <v>2.4</v>
      </c>
      <c r="D26" s="56" t="s">
        <v>302</v>
      </c>
      <c r="E26" s="71" t="s">
        <v>81</v>
      </c>
      <c r="F26" s="70" t="s">
        <v>214</v>
      </c>
      <c r="G26" s="58">
        <v>43465</v>
      </c>
      <c r="H26" s="56" t="s">
        <v>35</v>
      </c>
      <c r="I26" s="95" t="s">
        <v>215</v>
      </c>
      <c r="J26" s="95" t="s">
        <v>90</v>
      </c>
      <c r="K26" s="96" t="s">
        <v>216</v>
      </c>
      <c r="L26" s="89" t="s">
        <v>69</v>
      </c>
      <c r="M26" s="97"/>
      <c r="N26" s="90">
        <v>1</v>
      </c>
      <c r="O26" s="91"/>
      <c r="P26" s="91"/>
      <c r="Q26" s="91"/>
      <c r="R26" s="91"/>
      <c r="S26" s="174"/>
      <c r="T26" s="174"/>
      <c r="U26" s="219"/>
      <c r="V26" s="174"/>
      <c r="W26" s="174"/>
      <c r="X26" s="29" t="e">
        <f>+V26/W26</f>
        <v>#DIV/0!</v>
      </c>
      <c r="Y26" s="174">
        <v>4</v>
      </c>
      <c r="Z26" s="174">
        <v>4</v>
      </c>
      <c r="AA26" s="219">
        <f>Y26/Z26</f>
        <v>1</v>
      </c>
      <c r="AB26" s="174">
        <v>6</v>
      </c>
      <c r="AC26" s="174">
        <v>6</v>
      </c>
      <c r="AD26" s="219">
        <f>AB26/AC26</f>
        <v>1</v>
      </c>
      <c r="AE26" s="81">
        <f>AA26/N26</f>
        <v>1</v>
      </c>
      <c r="AF26" s="76" t="str">
        <f>IF(AE26&lt;80%,"MÍNIMO",IF(AE26&gt;=80%,IF(AE26&lt;90%,"ACEPTABLE",IF(AE26&gt;=90%,"SATISFACTORIO"))))</f>
        <v>SATISFACTORIO</v>
      </c>
      <c r="AG26" s="208" t="s">
        <v>454</v>
      </c>
      <c r="AH26" s="94"/>
      <c r="AI26" s="62" t="s">
        <v>86</v>
      </c>
      <c r="AJ26" s="28" t="s">
        <v>406</v>
      </c>
      <c r="AK26" s="28" t="s">
        <v>395</v>
      </c>
    </row>
    <row r="27" spans="1:37" s="25" customFormat="1" ht="127.5" customHeight="1" x14ac:dyDescent="0.2">
      <c r="A27" s="56">
        <v>17</v>
      </c>
      <c r="B27" s="56">
        <v>1</v>
      </c>
      <c r="C27" s="56">
        <v>1.4</v>
      </c>
      <c r="D27" s="56" t="s">
        <v>217</v>
      </c>
      <c r="E27" s="56" t="s">
        <v>218</v>
      </c>
      <c r="F27" s="70" t="s">
        <v>322</v>
      </c>
      <c r="G27" s="98">
        <v>43464</v>
      </c>
      <c r="H27" s="98" t="s">
        <v>35</v>
      </c>
      <c r="I27" s="70" t="s">
        <v>219</v>
      </c>
      <c r="J27" s="70" t="s">
        <v>220</v>
      </c>
      <c r="K27" s="71" t="s">
        <v>307</v>
      </c>
      <c r="L27" s="89" t="s">
        <v>69</v>
      </c>
      <c r="M27" s="74">
        <v>1</v>
      </c>
      <c r="N27" s="67">
        <v>1</v>
      </c>
      <c r="O27" s="59"/>
      <c r="P27" s="59"/>
      <c r="Q27" s="59"/>
      <c r="R27" s="59">
        <v>1</v>
      </c>
      <c r="S27" s="172">
        <v>1</v>
      </c>
      <c r="T27" s="172">
        <v>27</v>
      </c>
      <c r="U27" s="29">
        <f>+S27/T27</f>
        <v>3.7037037037037035E-2</v>
      </c>
      <c r="V27" s="172">
        <v>6</v>
      </c>
      <c r="W27" s="172">
        <v>27</v>
      </c>
      <c r="X27" s="29">
        <f>+V27/W27</f>
        <v>0.22222222222222221</v>
      </c>
      <c r="Y27" s="172">
        <v>13</v>
      </c>
      <c r="Z27" s="172">
        <v>27</v>
      </c>
      <c r="AA27" s="29">
        <f>Y27/Z27</f>
        <v>0.48148148148148145</v>
      </c>
      <c r="AB27" s="196">
        <v>27</v>
      </c>
      <c r="AC27" s="172">
        <v>27</v>
      </c>
      <c r="AD27" s="29">
        <f>AB27/AC27</f>
        <v>1</v>
      </c>
      <c r="AE27" s="101">
        <f>AD27/N27</f>
        <v>1</v>
      </c>
      <c r="AF27" s="76" t="str">
        <f>IF(AE27=0%,"MÍNIMO",IF(AE27=100%,"SATISFACTORIO"))</f>
        <v>SATISFACTORIO</v>
      </c>
      <c r="AG27" s="201" t="s">
        <v>455</v>
      </c>
      <c r="AH27" s="27"/>
      <c r="AI27" s="28" t="s">
        <v>378</v>
      </c>
      <c r="AJ27" s="28" t="s">
        <v>379</v>
      </c>
      <c r="AK27" s="28" t="s">
        <v>380</v>
      </c>
    </row>
    <row r="28" spans="1:37" s="19" customFormat="1" ht="127.5" customHeight="1" x14ac:dyDescent="0.2">
      <c r="A28" s="56">
        <v>18</v>
      </c>
      <c r="B28" s="56">
        <v>1</v>
      </c>
      <c r="C28" s="56">
        <v>1.4</v>
      </c>
      <c r="D28" s="56" t="s">
        <v>217</v>
      </c>
      <c r="E28" s="56" t="s">
        <v>303</v>
      </c>
      <c r="F28" s="70" t="s">
        <v>289</v>
      </c>
      <c r="G28" s="98">
        <v>43373</v>
      </c>
      <c r="H28" s="71" t="s">
        <v>35</v>
      </c>
      <c r="I28" s="70" t="s">
        <v>304</v>
      </c>
      <c r="J28" s="70" t="s">
        <v>305</v>
      </c>
      <c r="K28" s="71" t="s">
        <v>221</v>
      </c>
      <c r="L28" s="89" t="s">
        <v>69</v>
      </c>
      <c r="M28" s="74">
        <v>1</v>
      </c>
      <c r="N28" s="67">
        <v>1</v>
      </c>
      <c r="O28" s="59"/>
      <c r="P28" s="59"/>
      <c r="Q28" s="59">
        <v>1</v>
      </c>
      <c r="R28" s="59"/>
      <c r="S28" s="172" t="s">
        <v>64</v>
      </c>
      <c r="T28" s="172" t="s">
        <v>64</v>
      </c>
      <c r="U28" s="29"/>
      <c r="V28" s="172" t="s">
        <v>64</v>
      </c>
      <c r="W28" s="172" t="s">
        <v>64</v>
      </c>
      <c r="X28" s="29"/>
      <c r="Y28" s="99">
        <v>1</v>
      </c>
      <c r="Z28" s="100" t="s">
        <v>64</v>
      </c>
      <c r="AA28" s="29">
        <f>+Y28/Q28</f>
        <v>1</v>
      </c>
      <c r="AB28" s="172" t="s">
        <v>64</v>
      </c>
      <c r="AC28" s="172" t="s">
        <v>64</v>
      </c>
      <c r="AD28" s="29">
        <f>SUM(Y28)</f>
        <v>1</v>
      </c>
      <c r="AE28" s="101">
        <f>+AD28/Q28</f>
        <v>1</v>
      </c>
      <c r="AF28" s="76" t="str">
        <f>IF(AE28=0%,"MÍNIMO",IF(AE28=100%,"SATISFACTORIO"))</f>
        <v>SATISFACTORIO</v>
      </c>
      <c r="AG28" s="202" t="s">
        <v>496</v>
      </c>
      <c r="AH28" s="26"/>
      <c r="AI28" s="28" t="s">
        <v>386</v>
      </c>
      <c r="AJ28" s="28"/>
      <c r="AK28" s="28" t="s">
        <v>387</v>
      </c>
    </row>
    <row r="29" spans="1:37" s="19" customFormat="1" ht="96.75" customHeight="1" x14ac:dyDescent="0.2">
      <c r="A29" s="56">
        <v>19</v>
      </c>
      <c r="B29" s="56">
        <v>1</v>
      </c>
      <c r="C29" s="56">
        <v>1.3</v>
      </c>
      <c r="D29" s="56" t="s">
        <v>217</v>
      </c>
      <c r="E29" s="56" t="s">
        <v>222</v>
      </c>
      <c r="F29" s="70" t="s">
        <v>323</v>
      </c>
      <c r="G29" s="98">
        <v>43419</v>
      </c>
      <c r="H29" s="71" t="s">
        <v>35</v>
      </c>
      <c r="I29" s="70" t="s">
        <v>223</v>
      </c>
      <c r="J29" s="70" t="s">
        <v>224</v>
      </c>
      <c r="K29" s="71" t="s">
        <v>306</v>
      </c>
      <c r="L29" s="89" t="s">
        <v>69</v>
      </c>
      <c r="M29" s="74">
        <v>1</v>
      </c>
      <c r="N29" s="67">
        <v>1</v>
      </c>
      <c r="O29" s="79"/>
      <c r="P29" s="79"/>
      <c r="Q29" s="79"/>
      <c r="R29" s="59">
        <v>1</v>
      </c>
      <c r="S29" s="172" t="s">
        <v>64</v>
      </c>
      <c r="T29" s="172" t="s">
        <v>64</v>
      </c>
      <c r="U29" s="29"/>
      <c r="V29" s="172" t="s">
        <v>64</v>
      </c>
      <c r="W29" s="172" t="s">
        <v>64</v>
      </c>
      <c r="X29" s="29"/>
      <c r="Y29" s="172" t="s">
        <v>64</v>
      </c>
      <c r="Z29" s="172" t="s">
        <v>64</v>
      </c>
      <c r="AA29" s="29"/>
      <c r="AB29" s="172">
        <v>14</v>
      </c>
      <c r="AC29" s="172">
        <v>14</v>
      </c>
      <c r="AD29" s="29">
        <f>+AB29/AC29</f>
        <v>1</v>
      </c>
      <c r="AE29" s="101">
        <f>+AD29/R29</f>
        <v>1</v>
      </c>
      <c r="AF29" s="76" t="str">
        <f>IF(AE29=0%,"MÍNIMO",IF(AE29=100%,"SATISFACTORIO"))</f>
        <v>SATISFACTORIO</v>
      </c>
      <c r="AG29" s="201" t="s">
        <v>456</v>
      </c>
      <c r="AH29" s="27"/>
      <c r="AI29" s="28" t="s">
        <v>378</v>
      </c>
      <c r="AJ29" s="28" t="s">
        <v>379</v>
      </c>
      <c r="AK29" s="28" t="s">
        <v>380</v>
      </c>
    </row>
    <row r="30" spans="1:37" s="19" customFormat="1" ht="90" x14ac:dyDescent="0.2">
      <c r="A30" s="56">
        <v>20</v>
      </c>
      <c r="B30" s="56">
        <v>1</v>
      </c>
      <c r="C30" s="56">
        <v>1.4</v>
      </c>
      <c r="D30" s="56" t="s">
        <v>217</v>
      </c>
      <c r="E30" s="56" t="s">
        <v>218</v>
      </c>
      <c r="F30" s="70" t="s">
        <v>112</v>
      </c>
      <c r="G30" s="98">
        <v>43463</v>
      </c>
      <c r="H30" s="71" t="s">
        <v>35</v>
      </c>
      <c r="I30" s="70" t="s">
        <v>113</v>
      </c>
      <c r="J30" s="70" t="s">
        <v>114</v>
      </c>
      <c r="K30" s="71" t="s">
        <v>115</v>
      </c>
      <c r="L30" s="89" t="s">
        <v>69</v>
      </c>
      <c r="M30" s="74">
        <v>1</v>
      </c>
      <c r="N30" s="67">
        <v>1</v>
      </c>
      <c r="O30" s="79"/>
      <c r="P30" s="79"/>
      <c r="Q30" s="79"/>
      <c r="R30" s="59">
        <v>1</v>
      </c>
      <c r="S30" s="172" t="s">
        <v>64</v>
      </c>
      <c r="T30" s="172" t="s">
        <v>64</v>
      </c>
      <c r="U30" s="29" t="str">
        <f>+S30</f>
        <v>NA</v>
      </c>
      <c r="V30" s="172" t="s">
        <v>64</v>
      </c>
      <c r="W30" s="172" t="s">
        <v>64</v>
      </c>
      <c r="X30" s="29" t="str">
        <f>+V30</f>
        <v>NA</v>
      </c>
      <c r="Y30" s="172" t="s">
        <v>64</v>
      </c>
      <c r="Z30" s="172" t="s">
        <v>64</v>
      </c>
      <c r="AA30" s="29" t="str">
        <f>+Y30</f>
        <v>NA</v>
      </c>
      <c r="AB30" s="161">
        <v>1</v>
      </c>
      <c r="AC30" s="172" t="s">
        <v>64</v>
      </c>
      <c r="AD30" s="29">
        <f>+AB30</f>
        <v>1</v>
      </c>
      <c r="AE30" s="101">
        <f>+AD30/R30</f>
        <v>1</v>
      </c>
      <c r="AF30" s="76" t="str">
        <f>IF(AE30=0%,"MÍNIMO",IF(AE30=100%,"SATISFACTORIO"))</f>
        <v>SATISFACTORIO</v>
      </c>
      <c r="AG30" s="204" t="s">
        <v>471</v>
      </c>
      <c r="AH30" s="27"/>
      <c r="AI30" s="28" t="s">
        <v>386</v>
      </c>
      <c r="AJ30" s="28"/>
      <c r="AK30" s="28" t="s">
        <v>388</v>
      </c>
    </row>
    <row r="31" spans="1:37" s="19" customFormat="1" ht="139.5" customHeight="1" x14ac:dyDescent="0.2">
      <c r="A31" s="56">
        <v>21</v>
      </c>
      <c r="B31" s="56">
        <v>1</v>
      </c>
      <c r="C31" s="56">
        <v>1.1000000000000001</v>
      </c>
      <c r="D31" s="56" t="s">
        <v>225</v>
      </c>
      <c r="E31" s="56" t="s">
        <v>119</v>
      </c>
      <c r="F31" s="70" t="s">
        <v>120</v>
      </c>
      <c r="G31" s="102">
        <v>43465</v>
      </c>
      <c r="H31" s="72" t="s">
        <v>35</v>
      </c>
      <c r="I31" s="103" t="s">
        <v>121</v>
      </c>
      <c r="J31" s="104" t="s">
        <v>122</v>
      </c>
      <c r="K31" s="72" t="s">
        <v>226</v>
      </c>
      <c r="L31" s="56" t="s">
        <v>69</v>
      </c>
      <c r="M31" s="88">
        <v>0.88</v>
      </c>
      <c r="N31" s="80">
        <v>1</v>
      </c>
      <c r="O31" s="72">
        <v>0</v>
      </c>
      <c r="P31" s="72">
        <v>0.1</v>
      </c>
      <c r="Q31" s="72">
        <v>0.5</v>
      </c>
      <c r="R31" s="72">
        <v>0.4</v>
      </c>
      <c r="S31" s="28"/>
      <c r="T31" s="28"/>
      <c r="U31" s="29" t="e">
        <v>#DIV/0!</v>
      </c>
      <c r="V31" s="28">
        <v>32</v>
      </c>
      <c r="W31" s="28">
        <v>96</v>
      </c>
      <c r="X31" s="29">
        <f>V31/W31*P31</f>
        <v>3.3333333333333333E-2</v>
      </c>
      <c r="Y31" s="28">
        <v>75</v>
      </c>
      <c r="Z31" s="28">
        <v>96</v>
      </c>
      <c r="AA31" s="29">
        <v>0.78125</v>
      </c>
      <c r="AB31" s="28">
        <v>96</v>
      </c>
      <c r="AC31" s="28">
        <v>96</v>
      </c>
      <c r="AD31" s="29">
        <f>AB31/AC31</f>
        <v>1</v>
      </c>
      <c r="AE31" s="80">
        <f>AD31/N31</f>
        <v>1</v>
      </c>
      <c r="AF31" s="76" t="str">
        <f>IF(AE31&lt;80%,"MÍNIMO",IF(AE31&gt;=80%,IF(AE31&lt;90%,"ACEPTABLE",IF(AE31&gt;=90%,"SATISFACTORIO"))))</f>
        <v>SATISFACTORIO</v>
      </c>
      <c r="AG31" s="204" t="s">
        <v>472</v>
      </c>
      <c r="AH31" s="63"/>
      <c r="AI31" s="105" t="s">
        <v>382</v>
      </c>
      <c r="AJ31" s="106" t="s">
        <v>383</v>
      </c>
      <c r="AK31" s="107" t="s">
        <v>411</v>
      </c>
    </row>
    <row r="32" spans="1:37" s="19" customFormat="1" ht="166.5" customHeight="1" x14ac:dyDescent="0.2">
      <c r="A32" s="56">
        <v>22</v>
      </c>
      <c r="B32" s="56">
        <v>1</v>
      </c>
      <c r="C32" s="56">
        <v>1.1000000000000001</v>
      </c>
      <c r="D32" s="56" t="s">
        <v>225</v>
      </c>
      <c r="E32" s="56" t="s">
        <v>321</v>
      </c>
      <c r="F32" s="70" t="s">
        <v>227</v>
      </c>
      <c r="G32" s="108">
        <v>43465</v>
      </c>
      <c r="H32" s="109" t="s">
        <v>35</v>
      </c>
      <c r="I32" s="68" t="s">
        <v>228</v>
      </c>
      <c r="J32" s="109" t="s">
        <v>229</v>
      </c>
      <c r="K32" s="109" t="s">
        <v>123</v>
      </c>
      <c r="L32" s="56" t="s">
        <v>69</v>
      </c>
      <c r="M32" s="88">
        <v>0.7</v>
      </c>
      <c r="N32" s="80">
        <v>1</v>
      </c>
      <c r="O32" s="92"/>
      <c r="P32" s="92">
        <v>0.5</v>
      </c>
      <c r="Q32" s="92"/>
      <c r="R32" s="92">
        <v>0.5</v>
      </c>
      <c r="S32" s="28"/>
      <c r="T32" s="28"/>
      <c r="U32" s="29">
        <v>0</v>
      </c>
      <c r="V32" s="28">
        <v>2</v>
      </c>
      <c r="W32" s="28">
        <v>7</v>
      </c>
      <c r="X32" s="29">
        <v>0.2857142857142857</v>
      </c>
      <c r="Y32" s="28"/>
      <c r="Z32" s="28"/>
      <c r="AA32" s="29" t="e">
        <v>#DIV/0!</v>
      </c>
      <c r="AB32" s="28">
        <v>7</v>
      </c>
      <c r="AC32" s="28">
        <v>7</v>
      </c>
      <c r="AD32" s="29">
        <f>AB32/AC32</f>
        <v>1</v>
      </c>
      <c r="AE32" s="81">
        <f>AD32/N32</f>
        <v>1</v>
      </c>
      <c r="AF32" s="76" t="str">
        <f>IF(AE32&lt;80%,"MÍNIMO",IF(AE32&gt;=80%,IF(AE32&lt;90%,"ACEPTABLE",IF(AE32&gt;=90%,"SATISFACTORIO"))))</f>
        <v>SATISFACTORIO</v>
      </c>
      <c r="AG32" s="209" t="s">
        <v>430</v>
      </c>
      <c r="AH32" s="110"/>
      <c r="AI32" s="105" t="s">
        <v>382</v>
      </c>
      <c r="AJ32" s="106" t="s">
        <v>383</v>
      </c>
      <c r="AK32" s="107" t="s">
        <v>411</v>
      </c>
    </row>
    <row r="33" spans="1:37" s="19" customFormat="1" ht="153" customHeight="1" x14ac:dyDescent="0.2">
      <c r="A33" s="56">
        <v>23</v>
      </c>
      <c r="B33" s="56">
        <v>1</v>
      </c>
      <c r="C33" s="56">
        <v>1.1000000000000001</v>
      </c>
      <c r="D33" s="56" t="s">
        <v>225</v>
      </c>
      <c r="E33" s="56" t="s">
        <v>119</v>
      </c>
      <c r="F33" s="70" t="s">
        <v>358</v>
      </c>
      <c r="G33" s="108">
        <v>43465</v>
      </c>
      <c r="H33" s="109" t="s">
        <v>35</v>
      </c>
      <c r="I33" s="68" t="s">
        <v>230</v>
      </c>
      <c r="J33" s="109" t="s">
        <v>231</v>
      </c>
      <c r="K33" s="109" t="s">
        <v>124</v>
      </c>
      <c r="L33" s="56" t="s">
        <v>69</v>
      </c>
      <c r="M33" s="88">
        <v>1</v>
      </c>
      <c r="N33" s="80">
        <v>1</v>
      </c>
      <c r="O33" s="92">
        <v>1</v>
      </c>
      <c r="P33" s="92">
        <v>1</v>
      </c>
      <c r="Q33" s="92">
        <v>1</v>
      </c>
      <c r="R33" s="92">
        <v>1</v>
      </c>
      <c r="S33" s="28"/>
      <c r="T33" s="28"/>
      <c r="U33" s="29" t="e">
        <v>#DIV/0!</v>
      </c>
      <c r="V33" s="28">
        <v>31</v>
      </c>
      <c r="W33" s="28">
        <v>31</v>
      </c>
      <c r="X33" s="29">
        <v>1</v>
      </c>
      <c r="Y33" s="28">
        <v>222</v>
      </c>
      <c r="Z33" s="28">
        <v>222</v>
      </c>
      <c r="AA33" s="29">
        <v>1</v>
      </c>
      <c r="AB33" s="28">
        <v>376</v>
      </c>
      <c r="AC33" s="28">
        <v>403</v>
      </c>
      <c r="AD33" s="29">
        <f>AB33/AC33</f>
        <v>0.9330024813895782</v>
      </c>
      <c r="AE33" s="101">
        <f>AD33/N33</f>
        <v>0.9330024813895782</v>
      </c>
      <c r="AF33" s="76" t="str">
        <f>IF(AE33&lt;75%,"MÍNIMO",IF(AE33&gt;=75%,IF(AE33&lt;90%,"ACEPTABLE",IF(AE33&gt;=90%,"SATISFACTORIO"))))</f>
        <v>SATISFACTORIO</v>
      </c>
      <c r="AG33" s="203" t="s">
        <v>501</v>
      </c>
      <c r="AH33" s="111"/>
      <c r="AI33" s="105" t="s">
        <v>412</v>
      </c>
      <c r="AJ33" s="106" t="s">
        <v>413</v>
      </c>
      <c r="AK33" s="112" t="s">
        <v>411</v>
      </c>
    </row>
    <row r="34" spans="1:37" s="19" customFormat="1" ht="282" customHeight="1" x14ac:dyDescent="0.2">
      <c r="A34" s="56">
        <v>24</v>
      </c>
      <c r="B34" s="56">
        <v>1</v>
      </c>
      <c r="C34" s="56">
        <v>1.1000000000000001</v>
      </c>
      <c r="D34" s="56" t="s">
        <v>225</v>
      </c>
      <c r="E34" s="56" t="s">
        <v>126</v>
      </c>
      <c r="F34" s="70" t="s">
        <v>127</v>
      </c>
      <c r="G34" s="108">
        <v>43465</v>
      </c>
      <c r="H34" s="109" t="s">
        <v>35</v>
      </c>
      <c r="I34" s="68" t="s">
        <v>128</v>
      </c>
      <c r="J34" s="109" t="s">
        <v>313</v>
      </c>
      <c r="K34" s="109" t="s">
        <v>403</v>
      </c>
      <c r="L34" s="56" t="s">
        <v>69</v>
      </c>
      <c r="M34" s="88"/>
      <c r="N34" s="80">
        <v>0.8</v>
      </c>
      <c r="O34" s="92">
        <v>0.8</v>
      </c>
      <c r="P34" s="92">
        <v>0.8</v>
      </c>
      <c r="Q34" s="92">
        <v>0.8</v>
      </c>
      <c r="R34" s="92">
        <v>0.8</v>
      </c>
      <c r="S34" s="28"/>
      <c r="T34" s="28"/>
      <c r="U34" s="29" t="e">
        <v>#DIV/0!</v>
      </c>
      <c r="V34" s="28">
        <v>5</v>
      </c>
      <c r="W34" s="28">
        <v>8</v>
      </c>
      <c r="X34" s="29">
        <v>0.625</v>
      </c>
      <c r="Y34" s="28">
        <v>15</v>
      </c>
      <c r="Z34" s="28">
        <v>17</v>
      </c>
      <c r="AA34" s="29">
        <v>0.88235294117647056</v>
      </c>
      <c r="AB34" s="28">
        <v>16</v>
      </c>
      <c r="AC34" s="28">
        <v>17</v>
      </c>
      <c r="AD34" s="29">
        <f>AB34/AC34</f>
        <v>0.94117647058823528</v>
      </c>
      <c r="AE34" s="81">
        <f>SUM(AA34)/P34</f>
        <v>1.1029411764705881</v>
      </c>
      <c r="AF34" s="76" t="str">
        <f>IF(AE34&lt;60%,"MÍNIMO",IF(AE34&gt;=60%,IF(AE34&lt;80%,"ACEPTABLE",IF(AE34&gt;=80%,"SATISFACTORIO"))))</f>
        <v>SATISFACTORIO</v>
      </c>
      <c r="AG34" s="204" t="s">
        <v>431</v>
      </c>
      <c r="AH34" s="111"/>
      <c r="AI34" s="113" t="s">
        <v>407</v>
      </c>
      <c r="AJ34" s="114" t="s">
        <v>414</v>
      </c>
      <c r="AK34" s="115" t="s">
        <v>410</v>
      </c>
    </row>
    <row r="35" spans="1:37" s="19" customFormat="1" ht="369" x14ac:dyDescent="0.2">
      <c r="A35" s="56">
        <v>25</v>
      </c>
      <c r="B35" s="56">
        <v>1</v>
      </c>
      <c r="C35" s="56">
        <v>1.1000000000000001</v>
      </c>
      <c r="D35" s="56" t="s">
        <v>225</v>
      </c>
      <c r="E35" s="56" t="s">
        <v>129</v>
      </c>
      <c r="F35" s="70" t="s">
        <v>130</v>
      </c>
      <c r="G35" s="108">
        <v>43465</v>
      </c>
      <c r="H35" s="109" t="s">
        <v>37</v>
      </c>
      <c r="I35" s="68" t="s">
        <v>131</v>
      </c>
      <c r="J35" s="109" t="s">
        <v>132</v>
      </c>
      <c r="K35" s="68" t="s">
        <v>314</v>
      </c>
      <c r="L35" s="56" t="s">
        <v>133</v>
      </c>
      <c r="M35" s="116">
        <v>124</v>
      </c>
      <c r="N35" s="117">
        <v>180</v>
      </c>
      <c r="O35" s="118">
        <v>180</v>
      </c>
      <c r="P35" s="118">
        <v>180</v>
      </c>
      <c r="Q35" s="118">
        <v>180</v>
      </c>
      <c r="R35" s="118">
        <v>180</v>
      </c>
      <c r="S35" s="242">
        <v>1</v>
      </c>
      <c r="T35" s="28"/>
      <c r="U35" s="119" t="e">
        <v>#DIV/0!</v>
      </c>
      <c r="V35" s="28">
        <v>121.66666666666667</v>
      </c>
      <c r="W35" s="28" t="s">
        <v>64</v>
      </c>
      <c r="X35" s="119">
        <v>121.666666666667</v>
      </c>
      <c r="Y35" s="28">
        <v>120.25</v>
      </c>
      <c r="Z35" s="28" t="s">
        <v>64</v>
      </c>
      <c r="AA35" s="119">
        <v>120.25</v>
      </c>
      <c r="AB35" s="28">
        <v>136</v>
      </c>
      <c r="AC35" s="28" t="s">
        <v>429</v>
      </c>
      <c r="AD35" s="119">
        <f>AB35</f>
        <v>136</v>
      </c>
      <c r="AE35" s="120">
        <v>1.32</v>
      </c>
      <c r="AF35" s="76" t="str">
        <f>IF(AE35&gt;180,"MÍNIMO",IF(AE35&lt;=180,IF(AE35&gt;160,"ACEPTABLE",IF(AE35&lt;=160,"SATISFACTORIO"))))</f>
        <v>SATISFACTORIO</v>
      </c>
      <c r="AG35" s="204" t="s">
        <v>434</v>
      </c>
      <c r="AH35" s="111"/>
      <c r="AI35" s="121" t="s">
        <v>415</v>
      </c>
      <c r="AJ35" s="122" t="s">
        <v>416</v>
      </c>
      <c r="AK35" s="122" t="s">
        <v>417</v>
      </c>
    </row>
    <row r="36" spans="1:37" s="19" customFormat="1" ht="162" customHeight="1" x14ac:dyDescent="0.2">
      <c r="A36" s="56">
        <v>26</v>
      </c>
      <c r="B36" s="56">
        <v>1</v>
      </c>
      <c r="C36" s="56" t="s">
        <v>134</v>
      </c>
      <c r="D36" s="56" t="s">
        <v>225</v>
      </c>
      <c r="E36" s="56" t="s">
        <v>117</v>
      </c>
      <c r="F36" s="123" t="s">
        <v>232</v>
      </c>
      <c r="G36" s="108">
        <v>43465</v>
      </c>
      <c r="H36" s="109" t="s">
        <v>37</v>
      </c>
      <c r="I36" s="68" t="s">
        <v>315</v>
      </c>
      <c r="J36" s="68" t="s">
        <v>233</v>
      </c>
      <c r="K36" s="71" t="s">
        <v>316</v>
      </c>
      <c r="L36" s="56" t="s">
        <v>93</v>
      </c>
      <c r="M36" s="88"/>
      <c r="N36" s="117">
        <v>3</v>
      </c>
      <c r="O36" s="118"/>
      <c r="P36" s="118">
        <v>3</v>
      </c>
      <c r="Q36" s="118"/>
      <c r="R36" s="118">
        <v>3</v>
      </c>
      <c r="S36" s="28"/>
      <c r="T36" s="28"/>
      <c r="U36" s="119" t="e">
        <v>#DIV/0!</v>
      </c>
      <c r="V36" s="124">
        <v>182561098859</v>
      </c>
      <c r="W36" s="124">
        <v>73710930357</v>
      </c>
      <c r="X36" s="125">
        <v>2.4767167905103369</v>
      </c>
      <c r="Y36" s="28"/>
      <c r="Z36" s="28"/>
      <c r="AA36" s="119" t="e">
        <v>#DIV/0!</v>
      </c>
      <c r="AB36" s="124">
        <v>416312648718.78003</v>
      </c>
      <c r="AC36" s="124">
        <v>147480926212</v>
      </c>
      <c r="AD36" s="125">
        <f>AB36/AC36</f>
        <v>2.8228236654843175</v>
      </c>
      <c r="AE36" s="120">
        <f>AD36/N36</f>
        <v>0.9409412218281058</v>
      </c>
      <c r="AF36" s="76" t="str">
        <f>IF(AE36&gt;180,"MÍNIMO",IF(AE36&lt;=180,IF(AE36&gt;160,"ACEPTABLE",IF(AE36&lt;=160,"SATISFACTORIO"))))</f>
        <v>SATISFACTORIO</v>
      </c>
      <c r="AG36" s="204" t="s">
        <v>432</v>
      </c>
      <c r="AH36" s="111"/>
      <c r="AI36" s="126" t="s">
        <v>418</v>
      </c>
      <c r="AJ36" s="127" t="s">
        <v>419</v>
      </c>
      <c r="AK36" s="128" t="s">
        <v>420</v>
      </c>
    </row>
    <row r="37" spans="1:37" s="19" customFormat="1" ht="96" customHeight="1" x14ac:dyDescent="0.2">
      <c r="A37" s="56">
        <v>27</v>
      </c>
      <c r="B37" s="222">
        <v>1</v>
      </c>
      <c r="C37" s="56">
        <v>1.1000000000000001</v>
      </c>
      <c r="D37" s="56" t="s">
        <v>225</v>
      </c>
      <c r="E37" s="222" t="s">
        <v>125</v>
      </c>
      <c r="F37" s="70" t="s">
        <v>317</v>
      </c>
      <c r="G37" s="108">
        <v>43465</v>
      </c>
      <c r="H37" s="223" t="s">
        <v>35</v>
      </c>
      <c r="I37" s="224" t="s">
        <v>318</v>
      </c>
      <c r="J37" s="103" t="s">
        <v>319</v>
      </c>
      <c r="K37" s="68" t="s">
        <v>320</v>
      </c>
      <c r="L37" s="56" t="s">
        <v>69</v>
      </c>
      <c r="M37" s="225"/>
      <c r="N37" s="80">
        <v>1</v>
      </c>
      <c r="O37" s="226"/>
      <c r="P37" s="226"/>
      <c r="Q37" s="92"/>
      <c r="R37" s="226">
        <v>1</v>
      </c>
      <c r="S37" s="28"/>
      <c r="T37" s="28"/>
      <c r="U37" s="29"/>
      <c r="V37" s="28" t="s">
        <v>64</v>
      </c>
      <c r="W37" s="28" t="s">
        <v>64</v>
      </c>
      <c r="X37" s="29" t="e">
        <v>#VALUE!</v>
      </c>
      <c r="Y37" s="28"/>
      <c r="Z37" s="28"/>
      <c r="AA37" s="29"/>
      <c r="AB37" s="28">
        <v>222</v>
      </c>
      <c r="AC37" s="28">
        <v>222</v>
      </c>
      <c r="AD37" s="29">
        <f>AB37/AC37</f>
        <v>1</v>
      </c>
      <c r="AE37" s="120">
        <f>AD37/N37</f>
        <v>1</v>
      </c>
      <c r="AF37" s="76" t="str">
        <f>IF(AE37&gt;180,"MÍNIMO",IF(AE37&lt;=180,IF(AE37&gt;160,"ACEPTABLE",IF(AE37&lt;=160,"SATISFACTORIO"))))</f>
        <v>SATISFACTORIO</v>
      </c>
      <c r="AG37" s="204" t="s">
        <v>497</v>
      </c>
      <c r="AH37" s="25"/>
      <c r="AI37" s="105" t="s">
        <v>382</v>
      </c>
      <c r="AJ37" s="106" t="s">
        <v>383</v>
      </c>
      <c r="AK37" s="107" t="s">
        <v>411</v>
      </c>
    </row>
    <row r="38" spans="1:37" s="19" customFormat="1" ht="398.25" customHeight="1" thickBot="1" x14ac:dyDescent="0.25">
      <c r="A38" s="56">
        <v>28</v>
      </c>
      <c r="B38" s="56">
        <v>1</v>
      </c>
      <c r="C38" s="56">
        <v>1.1000000000000001</v>
      </c>
      <c r="D38" s="56" t="s">
        <v>225</v>
      </c>
      <c r="E38" s="56" t="s">
        <v>285</v>
      </c>
      <c r="F38" s="70" t="s">
        <v>286</v>
      </c>
      <c r="G38" s="102">
        <v>43465</v>
      </c>
      <c r="H38" s="129" t="s">
        <v>35</v>
      </c>
      <c r="I38" s="103" t="s">
        <v>287</v>
      </c>
      <c r="J38" s="103" t="s">
        <v>288</v>
      </c>
      <c r="K38" s="68" t="s">
        <v>372</v>
      </c>
      <c r="L38" s="56" t="s">
        <v>69</v>
      </c>
      <c r="M38" s="88"/>
      <c r="N38" s="80">
        <v>1</v>
      </c>
      <c r="O38" s="92"/>
      <c r="P38" s="92"/>
      <c r="Q38" s="92"/>
      <c r="R38" s="92">
        <v>1</v>
      </c>
      <c r="S38" s="28"/>
      <c r="T38" s="28"/>
      <c r="U38" s="29" t="e">
        <v>#DIV/0!</v>
      </c>
      <c r="V38" s="28" t="s">
        <v>64</v>
      </c>
      <c r="W38" s="28" t="s">
        <v>64</v>
      </c>
      <c r="X38" s="29" t="e">
        <v>#VALUE!</v>
      </c>
      <c r="Y38" s="28"/>
      <c r="Z38" s="28"/>
      <c r="AA38" s="29" t="e">
        <v>#DIV/0!</v>
      </c>
      <c r="AB38" s="28">
        <v>22</v>
      </c>
      <c r="AC38" s="28">
        <v>22</v>
      </c>
      <c r="AD38" s="29">
        <f>AB38/AC38</f>
        <v>1</v>
      </c>
      <c r="AE38" s="120">
        <f>AD38/N38</f>
        <v>1</v>
      </c>
      <c r="AF38" s="76" t="str">
        <f>IF(AE38&gt;180,"MÍNIMO",IF(AE38&lt;=180,IF(AE38&gt;160,"ACEPTABLE",IF(AE38&lt;=160,"SATISFACTORIO"))))</f>
        <v>SATISFACTORIO</v>
      </c>
      <c r="AG38" s="204" t="s">
        <v>433</v>
      </c>
      <c r="AH38" s="25"/>
      <c r="AI38" s="130" t="s">
        <v>407</v>
      </c>
      <c r="AJ38" s="131" t="s">
        <v>414</v>
      </c>
      <c r="AK38" s="132" t="s">
        <v>410</v>
      </c>
    </row>
    <row r="39" spans="1:37" s="19" customFormat="1" ht="132" x14ac:dyDescent="0.2">
      <c r="A39" s="56">
        <v>29</v>
      </c>
      <c r="B39" s="133">
        <v>1</v>
      </c>
      <c r="C39" s="133">
        <v>1.2</v>
      </c>
      <c r="D39" s="56" t="s">
        <v>91</v>
      </c>
      <c r="E39" s="56" t="s">
        <v>340</v>
      </c>
      <c r="F39" s="298" t="s">
        <v>341</v>
      </c>
      <c r="G39" s="272">
        <v>43465</v>
      </c>
      <c r="H39" s="273" t="s">
        <v>36</v>
      </c>
      <c r="I39" s="274" t="s">
        <v>342</v>
      </c>
      <c r="J39" s="271" t="s">
        <v>343</v>
      </c>
      <c r="K39" s="274" t="s">
        <v>502</v>
      </c>
      <c r="L39" s="291" t="s">
        <v>69</v>
      </c>
      <c r="M39" s="88">
        <v>1</v>
      </c>
      <c r="N39" s="80">
        <v>1</v>
      </c>
      <c r="O39" s="275">
        <v>1</v>
      </c>
      <c r="P39" s="275">
        <v>1</v>
      </c>
      <c r="Q39" s="275">
        <v>1</v>
      </c>
      <c r="R39" s="276">
        <v>1</v>
      </c>
      <c r="S39" s="277">
        <v>25</v>
      </c>
      <c r="T39" s="278">
        <v>25</v>
      </c>
      <c r="U39" s="29">
        <v>1</v>
      </c>
      <c r="V39" s="278">
        <v>59</v>
      </c>
      <c r="W39" s="278">
        <v>59</v>
      </c>
      <c r="X39" s="29">
        <v>1</v>
      </c>
      <c r="Y39" s="297">
        <v>95</v>
      </c>
      <c r="Z39" s="297">
        <v>95</v>
      </c>
      <c r="AA39" s="29">
        <v>1</v>
      </c>
      <c r="AB39" s="247">
        <v>125</v>
      </c>
      <c r="AC39" s="247">
        <v>125</v>
      </c>
      <c r="AD39" s="300">
        <v>1</v>
      </c>
      <c r="AE39" s="301">
        <v>1</v>
      </c>
      <c r="AF39" s="302" t="s">
        <v>16</v>
      </c>
      <c r="AG39" s="303" t="s">
        <v>457</v>
      </c>
      <c r="AH39" s="134"/>
      <c r="AI39" s="135" t="s">
        <v>382</v>
      </c>
      <c r="AJ39" s="135" t="s">
        <v>383</v>
      </c>
      <c r="AK39" s="135" t="s">
        <v>395</v>
      </c>
    </row>
    <row r="40" spans="1:37" s="19" customFormat="1" ht="65.25" customHeight="1" x14ac:dyDescent="0.2">
      <c r="A40" s="56">
        <v>30</v>
      </c>
      <c r="B40" s="133">
        <v>1</v>
      </c>
      <c r="C40" s="133">
        <v>1.2</v>
      </c>
      <c r="D40" s="56" t="s">
        <v>91</v>
      </c>
      <c r="E40" s="56" t="s">
        <v>344</v>
      </c>
      <c r="F40" s="299" t="s">
        <v>345</v>
      </c>
      <c r="G40" s="249">
        <v>43465</v>
      </c>
      <c r="H40" s="250" t="s">
        <v>37</v>
      </c>
      <c r="I40" s="257" t="s">
        <v>346</v>
      </c>
      <c r="J40" s="254" t="s">
        <v>347</v>
      </c>
      <c r="K40" s="257" t="s">
        <v>503</v>
      </c>
      <c r="L40" s="292" t="s">
        <v>69</v>
      </c>
      <c r="M40" s="88" t="s">
        <v>108</v>
      </c>
      <c r="N40" s="80">
        <v>1</v>
      </c>
      <c r="O40" s="251">
        <v>0</v>
      </c>
      <c r="P40" s="251">
        <v>1</v>
      </c>
      <c r="Q40" s="251">
        <v>1</v>
      </c>
      <c r="R40" s="266">
        <v>1</v>
      </c>
      <c r="S40" s="265">
        <v>0</v>
      </c>
      <c r="T40" s="247">
        <v>0</v>
      </c>
      <c r="U40" s="29" t="e">
        <v>#DIV/0!</v>
      </c>
      <c r="V40" s="247">
        <v>176</v>
      </c>
      <c r="W40" s="247">
        <v>176</v>
      </c>
      <c r="X40" s="29">
        <v>1</v>
      </c>
      <c r="Y40" s="247">
        <v>275</v>
      </c>
      <c r="Z40" s="247">
        <v>275</v>
      </c>
      <c r="AA40" s="29">
        <v>1</v>
      </c>
      <c r="AB40" s="247">
        <v>398</v>
      </c>
      <c r="AC40" s="247">
        <v>398</v>
      </c>
      <c r="AD40" s="300">
        <v>1</v>
      </c>
      <c r="AE40" s="301">
        <v>1</v>
      </c>
      <c r="AF40" s="302" t="s">
        <v>16</v>
      </c>
      <c r="AG40" s="303" t="s">
        <v>458</v>
      </c>
      <c r="AH40" s="134"/>
      <c r="AI40" s="135" t="s">
        <v>382</v>
      </c>
      <c r="AJ40" s="135" t="s">
        <v>383</v>
      </c>
      <c r="AK40" s="135" t="s">
        <v>395</v>
      </c>
    </row>
    <row r="41" spans="1:37" s="19" customFormat="1" ht="105" customHeight="1" x14ac:dyDescent="0.2">
      <c r="A41" s="56">
        <v>31</v>
      </c>
      <c r="B41" s="133">
        <v>1</v>
      </c>
      <c r="C41" s="133">
        <v>1.2</v>
      </c>
      <c r="D41" s="56" t="s">
        <v>91</v>
      </c>
      <c r="E41" s="56" t="s">
        <v>344</v>
      </c>
      <c r="F41" s="252" t="s">
        <v>504</v>
      </c>
      <c r="G41" s="295">
        <v>43465</v>
      </c>
      <c r="H41" s="296" t="s">
        <v>37</v>
      </c>
      <c r="I41" s="282" t="s">
        <v>505</v>
      </c>
      <c r="J41" s="279" t="s">
        <v>506</v>
      </c>
      <c r="K41" s="282" t="s">
        <v>507</v>
      </c>
      <c r="L41" s="292" t="s">
        <v>69</v>
      </c>
      <c r="M41" s="88" t="s">
        <v>108</v>
      </c>
      <c r="N41" s="80">
        <v>0.95</v>
      </c>
      <c r="O41" s="304"/>
      <c r="P41" s="304"/>
      <c r="Q41" s="304"/>
      <c r="R41" s="266">
        <v>0.95</v>
      </c>
      <c r="S41" s="265"/>
      <c r="T41" s="247"/>
      <c r="U41" s="29"/>
      <c r="V41" s="247"/>
      <c r="W41" s="247"/>
      <c r="X41" s="29"/>
      <c r="Y41" s="247"/>
      <c r="Z41" s="247"/>
      <c r="AA41" s="29"/>
      <c r="AB41" s="247">
        <v>703</v>
      </c>
      <c r="AC41" s="247">
        <v>700</v>
      </c>
      <c r="AD41" s="300">
        <v>1.0042857142857142</v>
      </c>
      <c r="AE41" s="301">
        <v>1.0571428571428572</v>
      </c>
      <c r="AF41" s="302" t="s">
        <v>16</v>
      </c>
      <c r="AG41" s="303" t="s">
        <v>529</v>
      </c>
      <c r="AH41" s="134"/>
      <c r="AI41" s="135" t="s">
        <v>382</v>
      </c>
      <c r="AJ41" s="135" t="s">
        <v>383</v>
      </c>
      <c r="AK41" s="135" t="s">
        <v>395</v>
      </c>
    </row>
    <row r="42" spans="1:37" s="19" customFormat="1" ht="175.5" customHeight="1" x14ac:dyDescent="0.2">
      <c r="A42" s="56">
        <v>32</v>
      </c>
      <c r="B42" s="133">
        <v>1</v>
      </c>
      <c r="C42" s="133">
        <v>1.2</v>
      </c>
      <c r="D42" s="56" t="s">
        <v>91</v>
      </c>
      <c r="E42" s="56" t="s">
        <v>344</v>
      </c>
      <c r="F42" s="252" t="s">
        <v>504</v>
      </c>
      <c r="G42" s="295">
        <v>43465</v>
      </c>
      <c r="H42" s="296" t="s">
        <v>37</v>
      </c>
      <c r="I42" s="282" t="s">
        <v>508</v>
      </c>
      <c r="J42" s="279" t="s">
        <v>509</v>
      </c>
      <c r="K42" s="282" t="s">
        <v>510</v>
      </c>
      <c r="L42" s="292" t="s">
        <v>69</v>
      </c>
      <c r="M42" s="88" t="s">
        <v>108</v>
      </c>
      <c r="N42" s="80">
        <v>0.9</v>
      </c>
      <c r="O42" s="304"/>
      <c r="P42" s="304"/>
      <c r="Q42" s="304"/>
      <c r="R42" s="266">
        <v>0.9</v>
      </c>
      <c r="S42" s="265"/>
      <c r="T42" s="247"/>
      <c r="U42" s="29"/>
      <c r="V42" s="247"/>
      <c r="W42" s="247"/>
      <c r="X42" s="29"/>
      <c r="Y42" s="247"/>
      <c r="Z42" s="247"/>
      <c r="AA42" s="29"/>
      <c r="AB42" s="247">
        <v>333</v>
      </c>
      <c r="AC42" s="247">
        <v>350</v>
      </c>
      <c r="AD42" s="300">
        <v>0.9514285714285714</v>
      </c>
      <c r="AE42" s="301">
        <v>1.0571428571428572</v>
      </c>
      <c r="AF42" s="302" t="s">
        <v>16</v>
      </c>
      <c r="AG42" s="303" t="s">
        <v>530</v>
      </c>
      <c r="AH42" s="134"/>
      <c r="AI42" s="135" t="s">
        <v>382</v>
      </c>
      <c r="AJ42" s="135" t="s">
        <v>383</v>
      </c>
      <c r="AK42" s="135" t="s">
        <v>395</v>
      </c>
    </row>
    <row r="43" spans="1:37" s="19" customFormat="1" ht="97.5" customHeight="1" x14ac:dyDescent="0.2">
      <c r="A43" s="56">
        <v>33</v>
      </c>
      <c r="B43" s="133">
        <v>1</v>
      </c>
      <c r="C43" s="133">
        <v>1.2</v>
      </c>
      <c r="D43" s="56" t="s">
        <v>91</v>
      </c>
      <c r="E43" s="56" t="s">
        <v>326</v>
      </c>
      <c r="F43" s="252" t="s">
        <v>511</v>
      </c>
      <c r="G43" s="249">
        <v>43465</v>
      </c>
      <c r="H43" s="250" t="s">
        <v>36</v>
      </c>
      <c r="I43" s="257" t="s">
        <v>327</v>
      </c>
      <c r="J43" s="279" t="s">
        <v>328</v>
      </c>
      <c r="K43" s="282" t="s">
        <v>512</v>
      </c>
      <c r="L43" s="292" t="s">
        <v>69</v>
      </c>
      <c r="M43" s="88" t="s">
        <v>89</v>
      </c>
      <c r="N43" s="80">
        <v>0.86</v>
      </c>
      <c r="O43" s="253">
        <v>0</v>
      </c>
      <c r="P43" s="253">
        <v>0.4</v>
      </c>
      <c r="Q43" s="251">
        <v>0.31</v>
      </c>
      <c r="R43" s="266">
        <v>0.15</v>
      </c>
      <c r="S43" s="265">
        <v>0</v>
      </c>
      <c r="T43" s="247">
        <v>0</v>
      </c>
      <c r="U43" s="29" t="e">
        <v>#DIV/0!</v>
      </c>
      <c r="V43" s="247">
        <v>93</v>
      </c>
      <c r="W43" s="247">
        <v>178</v>
      </c>
      <c r="X43" s="29">
        <v>0.52247191011235961</v>
      </c>
      <c r="Y43" s="247">
        <v>131</v>
      </c>
      <c r="Z43" s="247">
        <v>178</v>
      </c>
      <c r="AA43" s="29">
        <v>0.7359550561797753</v>
      </c>
      <c r="AB43" s="247">
        <v>145</v>
      </c>
      <c r="AC43" s="247">
        <v>168</v>
      </c>
      <c r="AD43" s="300">
        <v>0.86309523809523814</v>
      </c>
      <c r="AE43" s="301">
        <v>1.0035991140642304</v>
      </c>
      <c r="AF43" s="302" t="s">
        <v>16</v>
      </c>
      <c r="AG43" s="303" t="s">
        <v>475</v>
      </c>
      <c r="AH43" s="134"/>
      <c r="AI43" s="135" t="s">
        <v>382</v>
      </c>
      <c r="AJ43" s="135" t="s">
        <v>383</v>
      </c>
      <c r="AK43" s="135" t="s">
        <v>395</v>
      </c>
    </row>
    <row r="44" spans="1:37" s="19" customFormat="1" ht="84" x14ac:dyDescent="0.2">
      <c r="A44" s="56">
        <v>34</v>
      </c>
      <c r="B44" s="56">
        <v>1</v>
      </c>
      <c r="C44" s="56">
        <v>1.2</v>
      </c>
      <c r="D44" s="56" t="s">
        <v>91</v>
      </c>
      <c r="E44" s="56" t="s">
        <v>326</v>
      </c>
      <c r="F44" s="255" t="s">
        <v>513</v>
      </c>
      <c r="G44" s="256">
        <v>43465</v>
      </c>
      <c r="H44" s="250" t="s">
        <v>37</v>
      </c>
      <c r="I44" s="257" t="s">
        <v>329</v>
      </c>
      <c r="J44" s="254" t="s">
        <v>92</v>
      </c>
      <c r="K44" s="257" t="s">
        <v>514</v>
      </c>
      <c r="L44" s="292" t="s">
        <v>69</v>
      </c>
      <c r="M44" s="88">
        <v>1</v>
      </c>
      <c r="N44" s="80">
        <v>1</v>
      </c>
      <c r="O44" s="258">
        <v>0.25</v>
      </c>
      <c r="P44" s="258">
        <v>0.2</v>
      </c>
      <c r="Q44" s="258">
        <v>0.35</v>
      </c>
      <c r="R44" s="267">
        <v>0.2</v>
      </c>
      <c r="S44" s="265">
        <v>80</v>
      </c>
      <c r="T44" s="247">
        <v>310</v>
      </c>
      <c r="U44" s="29">
        <v>0.25806451612903225</v>
      </c>
      <c r="V44" s="247">
        <v>213</v>
      </c>
      <c r="W44" s="247">
        <v>330</v>
      </c>
      <c r="X44" s="29">
        <v>0.6454545454545455</v>
      </c>
      <c r="Y44" s="247">
        <v>317</v>
      </c>
      <c r="Z44" s="247">
        <v>390</v>
      </c>
      <c r="AA44" s="29">
        <v>0.81282051282051282</v>
      </c>
      <c r="AB44" s="247">
        <v>463</v>
      </c>
      <c r="AC44" s="247">
        <v>420</v>
      </c>
      <c r="AD44" s="300">
        <v>1.1023809523809525</v>
      </c>
      <c r="AE44" s="301">
        <v>1.1023809523809525</v>
      </c>
      <c r="AF44" s="302" t="s">
        <v>16</v>
      </c>
      <c r="AG44" s="303" t="s">
        <v>477</v>
      </c>
      <c r="AH44" s="134"/>
      <c r="AI44" s="135" t="s">
        <v>382</v>
      </c>
      <c r="AJ44" s="135" t="s">
        <v>383</v>
      </c>
      <c r="AK44" s="135" t="s">
        <v>395</v>
      </c>
    </row>
    <row r="45" spans="1:37" s="19" customFormat="1" ht="83.25" customHeight="1" x14ac:dyDescent="0.2">
      <c r="A45" s="56">
        <v>35</v>
      </c>
      <c r="B45" s="56">
        <v>1</v>
      </c>
      <c r="C45" s="56">
        <v>1.2</v>
      </c>
      <c r="D45" s="56" t="s">
        <v>91</v>
      </c>
      <c r="E45" s="56" t="s">
        <v>330</v>
      </c>
      <c r="F45" s="259" t="s">
        <v>331</v>
      </c>
      <c r="G45" s="256">
        <v>43465</v>
      </c>
      <c r="H45" s="250" t="s">
        <v>36</v>
      </c>
      <c r="I45" s="257" t="s">
        <v>332</v>
      </c>
      <c r="J45" s="254" t="s">
        <v>333</v>
      </c>
      <c r="K45" s="257" t="s">
        <v>515</v>
      </c>
      <c r="L45" s="292" t="s">
        <v>69</v>
      </c>
      <c r="M45" s="245">
        <v>1201729386</v>
      </c>
      <c r="N45" s="80">
        <v>0.99999999999999989</v>
      </c>
      <c r="O45" s="268">
        <v>0.375</v>
      </c>
      <c r="P45" s="262">
        <v>0.2</v>
      </c>
      <c r="Q45" s="262">
        <v>0.2</v>
      </c>
      <c r="R45" s="269">
        <v>0.22500000000000001</v>
      </c>
      <c r="S45" s="281">
        <v>1414583599</v>
      </c>
      <c r="T45" s="280">
        <v>1875000000</v>
      </c>
      <c r="U45" s="29">
        <v>0.28291671979999999</v>
      </c>
      <c r="V45" s="280">
        <v>2770693367.5999999</v>
      </c>
      <c r="W45" s="280">
        <v>5000000000</v>
      </c>
      <c r="X45" s="29">
        <v>0.55413867352000001</v>
      </c>
      <c r="Y45" s="248">
        <v>4049348643</v>
      </c>
      <c r="Z45" s="248">
        <v>5000000000</v>
      </c>
      <c r="AA45" s="29">
        <v>0.80986972859999995</v>
      </c>
      <c r="AB45" s="248">
        <v>4931618457.79</v>
      </c>
      <c r="AC45" s="248">
        <v>4500000000</v>
      </c>
      <c r="AD45" s="300">
        <v>1.0959152128422223</v>
      </c>
      <c r="AE45" s="301">
        <v>1.0449931981935485</v>
      </c>
      <c r="AF45" s="302" t="s">
        <v>16</v>
      </c>
      <c r="AG45" s="303" t="s">
        <v>476</v>
      </c>
      <c r="AH45" s="134"/>
      <c r="AI45" s="135" t="s">
        <v>382</v>
      </c>
      <c r="AJ45" s="135" t="s">
        <v>383</v>
      </c>
      <c r="AK45" s="135" t="s">
        <v>395</v>
      </c>
    </row>
    <row r="46" spans="1:37" s="19" customFormat="1" ht="108" customHeight="1" x14ac:dyDescent="0.2">
      <c r="A46" s="56">
        <v>36</v>
      </c>
      <c r="B46" s="136">
        <v>1</v>
      </c>
      <c r="C46" s="136">
        <v>1.2</v>
      </c>
      <c r="D46" s="56" t="s">
        <v>91</v>
      </c>
      <c r="E46" s="56" t="s">
        <v>330</v>
      </c>
      <c r="F46" s="260" t="s">
        <v>334</v>
      </c>
      <c r="G46" s="261">
        <v>43465</v>
      </c>
      <c r="H46" s="250" t="s">
        <v>37</v>
      </c>
      <c r="I46" s="264" t="s">
        <v>335</v>
      </c>
      <c r="J46" s="263" t="s">
        <v>336</v>
      </c>
      <c r="K46" s="264" t="s">
        <v>516</v>
      </c>
      <c r="L46" s="292" t="s">
        <v>69</v>
      </c>
      <c r="M46" s="88" t="s">
        <v>70</v>
      </c>
      <c r="N46" s="80">
        <v>1</v>
      </c>
      <c r="O46" s="262">
        <v>0</v>
      </c>
      <c r="P46" s="262">
        <v>1</v>
      </c>
      <c r="Q46" s="262">
        <v>1</v>
      </c>
      <c r="R46" s="270">
        <v>1</v>
      </c>
      <c r="S46" s="265">
        <v>8</v>
      </c>
      <c r="T46" s="247">
        <v>8</v>
      </c>
      <c r="U46" s="29">
        <v>1</v>
      </c>
      <c r="V46" s="247">
        <v>11</v>
      </c>
      <c r="W46" s="247">
        <v>11</v>
      </c>
      <c r="X46" s="29">
        <v>1</v>
      </c>
      <c r="Y46" s="247">
        <v>17</v>
      </c>
      <c r="Z46" s="247">
        <v>17</v>
      </c>
      <c r="AA46" s="29">
        <v>1</v>
      </c>
      <c r="AB46" s="247">
        <v>31</v>
      </c>
      <c r="AC46" s="247">
        <v>31</v>
      </c>
      <c r="AD46" s="300">
        <v>1</v>
      </c>
      <c r="AE46" s="301">
        <v>1</v>
      </c>
      <c r="AF46" s="302" t="s">
        <v>16</v>
      </c>
      <c r="AG46" s="303" t="s">
        <v>531</v>
      </c>
      <c r="AH46" s="134"/>
      <c r="AI46" s="135" t="s">
        <v>408</v>
      </c>
      <c r="AJ46" s="135" t="s">
        <v>409</v>
      </c>
      <c r="AK46" s="135" t="s">
        <v>410</v>
      </c>
    </row>
    <row r="47" spans="1:37" s="19" customFormat="1" ht="116.25" customHeight="1" thickBot="1" x14ac:dyDescent="0.25">
      <c r="A47" s="56">
        <v>37</v>
      </c>
      <c r="B47" s="136">
        <v>1</v>
      </c>
      <c r="C47" s="136">
        <v>1.2</v>
      </c>
      <c r="D47" s="56" t="s">
        <v>91</v>
      </c>
      <c r="E47" s="56" t="s">
        <v>330</v>
      </c>
      <c r="F47" s="283" t="s">
        <v>337</v>
      </c>
      <c r="G47" s="284">
        <v>43465</v>
      </c>
      <c r="H47" s="285" t="s">
        <v>37</v>
      </c>
      <c r="I47" s="286" t="s">
        <v>338</v>
      </c>
      <c r="J47" s="287" t="s">
        <v>339</v>
      </c>
      <c r="K47" s="286" t="s">
        <v>517</v>
      </c>
      <c r="L47" s="293" t="s">
        <v>69</v>
      </c>
      <c r="M47" s="88" t="s">
        <v>70</v>
      </c>
      <c r="N47" s="80">
        <v>1</v>
      </c>
      <c r="O47" s="288">
        <v>0</v>
      </c>
      <c r="P47" s="288">
        <v>0.95</v>
      </c>
      <c r="Q47" s="288">
        <v>1</v>
      </c>
      <c r="R47" s="294">
        <v>1</v>
      </c>
      <c r="S47" s="289">
        <v>29</v>
      </c>
      <c r="T47" s="290">
        <v>29</v>
      </c>
      <c r="U47" s="29">
        <v>1</v>
      </c>
      <c r="V47" s="290">
        <v>64</v>
      </c>
      <c r="W47" s="290">
        <v>76</v>
      </c>
      <c r="X47" s="29">
        <v>0.84210526315789469</v>
      </c>
      <c r="Y47" s="290">
        <v>106</v>
      </c>
      <c r="Z47" s="290">
        <v>106</v>
      </c>
      <c r="AA47" s="29">
        <v>1</v>
      </c>
      <c r="AB47" s="290">
        <v>153</v>
      </c>
      <c r="AC47" s="290">
        <v>153</v>
      </c>
      <c r="AD47" s="300">
        <v>1</v>
      </c>
      <c r="AE47" s="301">
        <v>1</v>
      </c>
      <c r="AF47" s="302" t="s">
        <v>16</v>
      </c>
      <c r="AG47" s="303" t="s">
        <v>459</v>
      </c>
      <c r="AH47" s="134"/>
      <c r="AI47" s="135" t="s">
        <v>408</v>
      </c>
      <c r="AJ47" s="135" t="s">
        <v>409</v>
      </c>
      <c r="AK47" s="135" t="s">
        <v>410</v>
      </c>
    </row>
    <row r="48" spans="1:37" ht="157.5" x14ac:dyDescent="0.2">
      <c r="A48" s="56">
        <v>38</v>
      </c>
      <c r="B48" s="138">
        <v>3</v>
      </c>
      <c r="C48" s="138">
        <v>3.1</v>
      </c>
      <c r="D48" s="137" t="s">
        <v>193</v>
      </c>
      <c r="E48" s="139" t="s">
        <v>55</v>
      </c>
      <c r="F48" s="140" t="s">
        <v>56</v>
      </c>
      <c r="G48" s="102">
        <v>43465</v>
      </c>
      <c r="H48" s="138" t="s">
        <v>35</v>
      </c>
      <c r="I48" s="140" t="s">
        <v>182</v>
      </c>
      <c r="J48" s="140" t="s">
        <v>57</v>
      </c>
      <c r="K48" s="137" t="s">
        <v>290</v>
      </c>
      <c r="L48" s="89" t="s">
        <v>69</v>
      </c>
      <c r="M48" s="88">
        <v>1</v>
      </c>
      <c r="N48" s="80">
        <v>1</v>
      </c>
      <c r="O48" s="141">
        <v>1</v>
      </c>
      <c r="P48" s="141">
        <v>1</v>
      </c>
      <c r="Q48" s="141">
        <v>1</v>
      </c>
      <c r="R48" s="141">
        <v>1</v>
      </c>
      <c r="S48" s="172">
        <v>90</v>
      </c>
      <c r="T48" s="172">
        <v>90</v>
      </c>
      <c r="U48" s="29">
        <f>SUM(S48/T48)</f>
        <v>1</v>
      </c>
      <c r="V48" s="172">
        <v>169</v>
      </c>
      <c r="W48" s="172">
        <v>169</v>
      </c>
      <c r="X48" s="29">
        <f>SUM(V48/W48)</f>
        <v>1</v>
      </c>
      <c r="Y48" s="172">
        <v>268</v>
      </c>
      <c r="Z48" s="172">
        <v>268</v>
      </c>
      <c r="AA48" s="29">
        <f>SUM(Y48/Z48)</f>
        <v>1</v>
      </c>
      <c r="AB48" s="172">
        <v>593</v>
      </c>
      <c r="AC48" s="172">
        <v>593</v>
      </c>
      <c r="AD48" s="29">
        <f>SUM(AB48/AC48)</f>
        <v>1</v>
      </c>
      <c r="AE48" s="120">
        <f>AD48/N48</f>
        <v>1</v>
      </c>
      <c r="AF48" s="76" t="str">
        <f>IF(AE48&lt;80%,"MÍNIMO",IF(AE48&gt;=80%,IF(AE48&lt;90%,"ACEPTABLE",IF(AE48&gt;=90%,"SATISFACTORIO"))))</f>
        <v>SATISFACTORIO</v>
      </c>
      <c r="AG48" s="205" t="s">
        <v>460</v>
      </c>
      <c r="AH48" s="63"/>
      <c r="AI48" s="28" t="s">
        <v>378</v>
      </c>
      <c r="AJ48" s="28" t="s">
        <v>379</v>
      </c>
      <c r="AK48" s="28" t="s">
        <v>380</v>
      </c>
    </row>
    <row r="49" spans="1:37" ht="108.75" customHeight="1" x14ac:dyDescent="0.2">
      <c r="A49" s="56">
        <v>39</v>
      </c>
      <c r="B49" s="138">
        <v>3</v>
      </c>
      <c r="C49" s="138">
        <v>3.1</v>
      </c>
      <c r="D49" s="137" t="s">
        <v>193</v>
      </c>
      <c r="E49" s="139" t="s">
        <v>55</v>
      </c>
      <c r="F49" s="140" t="s">
        <v>59</v>
      </c>
      <c r="G49" s="102">
        <v>43465</v>
      </c>
      <c r="H49" s="138" t="s">
        <v>35</v>
      </c>
      <c r="I49" s="140" t="s">
        <v>183</v>
      </c>
      <c r="J49" s="140" t="s">
        <v>60</v>
      </c>
      <c r="K49" s="142" t="s">
        <v>291</v>
      </c>
      <c r="L49" s="89" t="s">
        <v>69</v>
      </c>
      <c r="M49" s="88">
        <v>1</v>
      </c>
      <c r="N49" s="80">
        <v>1</v>
      </c>
      <c r="O49" s="141">
        <v>1</v>
      </c>
      <c r="P49" s="141">
        <v>1</v>
      </c>
      <c r="Q49" s="141">
        <v>1</v>
      </c>
      <c r="R49" s="141">
        <v>1</v>
      </c>
      <c r="S49" s="172">
        <v>63</v>
      </c>
      <c r="T49" s="172">
        <v>63</v>
      </c>
      <c r="U49" s="29">
        <f>SUM(S49/T49)</f>
        <v>1</v>
      </c>
      <c r="V49" s="172">
        <v>111</v>
      </c>
      <c r="W49" s="172">
        <v>111</v>
      </c>
      <c r="X49" s="29">
        <f>SUM(V49/W49)</f>
        <v>1</v>
      </c>
      <c r="Y49" s="172">
        <v>139</v>
      </c>
      <c r="Z49" s="172">
        <v>139</v>
      </c>
      <c r="AA49" s="29">
        <f>SUM(Y49/Z49)</f>
        <v>1</v>
      </c>
      <c r="AB49" s="172">
        <v>352</v>
      </c>
      <c r="AC49" s="172">
        <v>352</v>
      </c>
      <c r="AD49" s="29">
        <f>SUM(AB49/AC49)</f>
        <v>1</v>
      </c>
      <c r="AE49" s="120">
        <f>AD49/N49</f>
        <v>1</v>
      </c>
      <c r="AF49" s="76" t="str">
        <f>IF(AE49&lt;80%,"MÍNIMO",IF(AE49&gt;=80%,IF(AE49&lt;90%,"ACEPTABLE",IF(AE49&gt;=90%,"SATISFACTORIO"))))</f>
        <v>SATISFACTORIO</v>
      </c>
      <c r="AG49" s="205" t="s">
        <v>461</v>
      </c>
      <c r="AH49" s="143"/>
      <c r="AI49" s="28" t="s">
        <v>378</v>
      </c>
      <c r="AJ49" s="28" t="s">
        <v>381</v>
      </c>
      <c r="AK49" s="28" t="s">
        <v>380</v>
      </c>
    </row>
    <row r="50" spans="1:37" ht="129" customHeight="1" x14ac:dyDescent="0.2">
      <c r="A50" s="56">
        <v>40</v>
      </c>
      <c r="B50" s="56">
        <v>4</v>
      </c>
      <c r="C50" s="56" t="s">
        <v>94</v>
      </c>
      <c r="D50" s="71" t="s">
        <v>350</v>
      </c>
      <c r="E50" s="57" t="s">
        <v>95</v>
      </c>
      <c r="F50" s="57" t="s">
        <v>421</v>
      </c>
      <c r="G50" s="58">
        <v>43465</v>
      </c>
      <c r="H50" s="56" t="s">
        <v>35</v>
      </c>
      <c r="I50" s="141" t="s">
        <v>373</v>
      </c>
      <c r="J50" s="141" t="s">
        <v>374</v>
      </c>
      <c r="K50" s="141" t="s">
        <v>422</v>
      </c>
      <c r="L50" s="89" t="s">
        <v>69</v>
      </c>
      <c r="M50" s="243"/>
      <c r="N50" s="61">
        <v>1</v>
      </c>
      <c r="O50" s="141" t="s">
        <v>70</v>
      </c>
      <c r="P50" s="141" t="s">
        <v>70</v>
      </c>
      <c r="Q50" s="141">
        <v>0.25</v>
      </c>
      <c r="R50" s="141">
        <v>0.75</v>
      </c>
      <c r="S50" s="242"/>
      <c r="T50" s="172"/>
      <c r="U50" s="29" t="e">
        <f>S50/T50</f>
        <v>#DIV/0!</v>
      </c>
      <c r="V50" s="172"/>
      <c r="W50" s="172"/>
      <c r="X50" s="29" t="e">
        <f>V50/W50</f>
        <v>#DIV/0!</v>
      </c>
      <c r="Y50" s="172">
        <v>1</v>
      </c>
      <c r="Z50" s="172">
        <v>4</v>
      </c>
      <c r="AA50" s="29">
        <f>Y50/Z50</f>
        <v>0.25</v>
      </c>
      <c r="AB50" s="172">
        <v>4</v>
      </c>
      <c r="AC50" s="172">
        <v>4</v>
      </c>
      <c r="AD50" s="29">
        <f>AB50/AC50</f>
        <v>1</v>
      </c>
      <c r="AE50" s="101">
        <f>AA50/(Q50)</f>
        <v>1</v>
      </c>
      <c r="AF50" s="76" t="str">
        <f t="shared" ref="AF50:AF57" si="2">IF(AE50&lt;80%,"MINIMO",IF(AE50&gt;=80%,IF(AE50&lt;90%,"ACEPTABLE",IF(AE50&gt;=90%,"SATISFACTORIO"))))</f>
        <v>SATISFACTORIO</v>
      </c>
      <c r="AG50" s="206" t="s">
        <v>489</v>
      </c>
      <c r="AH50" s="144"/>
      <c r="AI50" s="28" t="s">
        <v>378</v>
      </c>
      <c r="AJ50" s="28" t="s">
        <v>389</v>
      </c>
      <c r="AK50" s="28" t="s">
        <v>380</v>
      </c>
    </row>
    <row r="51" spans="1:37" ht="131.25" customHeight="1" x14ac:dyDescent="0.2">
      <c r="A51" s="56">
        <v>41</v>
      </c>
      <c r="B51" s="56">
        <v>4</v>
      </c>
      <c r="C51" s="56" t="s">
        <v>94</v>
      </c>
      <c r="D51" s="71" t="s">
        <v>350</v>
      </c>
      <c r="E51" s="71" t="s">
        <v>96</v>
      </c>
      <c r="F51" s="57" t="s">
        <v>351</v>
      </c>
      <c r="G51" s="58">
        <v>43465</v>
      </c>
      <c r="H51" s="56" t="s">
        <v>35</v>
      </c>
      <c r="I51" s="141" t="s">
        <v>234</v>
      </c>
      <c r="J51" s="145" t="s">
        <v>352</v>
      </c>
      <c r="K51" s="141" t="s">
        <v>375</v>
      </c>
      <c r="L51" s="89" t="s">
        <v>69</v>
      </c>
      <c r="M51" s="243"/>
      <c r="N51" s="61">
        <v>1</v>
      </c>
      <c r="O51" s="146">
        <v>0.25</v>
      </c>
      <c r="P51" s="146">
        <v>0.25</v>
      </c>
      <c r="Q51" s="146">
        <v>0.25</v>
      </c>
      <c r="R51" s="146">
        <v>0.25</v>
      </c>
      <c r="S51" s="212">
        <v>0.5</v>
      </c>
      <c r="T51" s="147"/>
      <c r="U51" s="29">
        <v>0.5</v>
      </c>
      <c r="V51" s="212">
        <v>0</v>
      </c>
      <c r="W51" s="212"/>
      <c r="X51" s="227">
        <v>0</v>
      </c>
      <c r="Y51" s="212">
        <v>0.75</v>
      </c>
      <c r="Z51" s="147"/>
      <c r="AA51" s="29">
        <f>SUM(Y51)</f>
        <v>0.75</v>
      </c>
      <c r="AB51" s="141">
        <v>1</v>
      </c>
      <c r="AC51" s="146"/>
      <c r="AD51" s="29">
        <f>AB51</f>
        <v>1</v>
      </c>
      <c r="AE51" s="120">
        <f>SUM(AA51)/(O51+P51+Q51)</f>
        <v>1</v>
      </c>
      <c r="AF51" s="76" t="str">
        <f t="shared" si="2"/>
        <v>SATISFACTORIO</v>
      </c>
      <c r="AG51" s="206" t="s">
        <v>490</v>
      </c>
      <c r="AH51" s="148"/>
      <c r="AI51" s="28" t="s">
        <v>378</v>
      </c>
      <c r="AJ51" s="28" t="s">
        <v>389</v>
      </c>
      <c r="AK51" s="28" t="s">
        <v>380</v>
      </c>
    </row>
    <row r="52" spans="1:37" ht="153" customHeight="1" x14ac:dyDescent="0.2">
      <c r="A52" s="56">
        <v>42</v>
      </c>
      <c r="B52" s="56">
        <v>4</v>
      </c>
      <c r="C52" s="56" t="s">
        <v>94</v>
      </c>
      <c r="D52" s="71" t="s">
        <v>350</v>
      </c>
      <c r="E52" s="71" t="s">
        <v>96</v>
      </c>
      <c r="F52" s="57" t="s">
        <v>97</v>
      </c>
      <c r="G52" s="58">
        <v>43465</v>
      </c>
      <c r="H52" s="56" t="s">
        <v>35</v>
      </c>
      <c r="I52" s="57" t="s">
        <v>98</v>
      </c>
      <c r="J52" s="57" t="s">
        <v>99</v>
      </c>
      <c r="K52" s="72" t="s">
        <v>100</v>
      </c>
      <c r="L52" s="89" t="s">
        <v>69</v>
      </c>
      <c r="M52" s="149"/>
      <c r="N52" s="61">
        <v>1</v>
      </c>
      <c r="O52" s="72">
        <v>0.25</v>
      </c>
      <c r="P52" s="72">
        <v>0.25</v>
      </c>
      <c r="Q52" s="72">
        <v>0.25</v>
      </c>
      <c r="R52" s="72">
        <v>0.25</v>
      </c>
      <c r="S52" s="172">
        <v>2</v>
      </c>
      <c r="T52" s="172">
        <v>8</v>
      </c>
      <c r="U52" s="29">
        <f>SUM(S52/T52)</f>
        <v>0.25</v>
      </c>
      <c r="V52" s="172">
        <v>4</v>
      </c>
      <c r="W52" s="172">
        <v>8</v>
      </c>
      <c r="X52" s="29">
        <f>+V52/W52</f>
        <v>0.5</v>
      </c>
      <c r="Y52" s="172">
        <v>6</v>
      </c>
      <c r="Z52" s="172">
        <v>8</v>
      </c>
      <c r="AA52" s="29">
        <f t="shared" ref="AA52:AA56" si="3">+Y52/Z52</f>
        <v>0.75</v>
      </c>
      <c r="AB52" s="172">
        <v>8</v>
      </c>
      <c r="AC52" s="172">
        <v>8</v>
      </c>
      <c r="AD52" s="29">
        <f t="shared" ref="AD52:AD55" si="4">+AB52/AC52</f>
        <v>1</v>
      </c>
      <c r="AE52" s="120">
        <f>AA52/(O52+P52+Q52)</f>
        <v>1</v>
      </c>
      <c r="AF52" s="76" t="str">
        <f t="shared" si="2"/>
        <v>SATISFACTORIO</v>
      </c>
      <c r="AG52" s="206" t="s">
        <v>491</v>
      </c>
      <c r="AH52" s="143"/>
      <c r="AI52" s="28" t="s">
        <v>378</v>
      </c>
      <c r="AJ52" s="28" t="s">
        <v>389</v>
      </c>
      <c r="AK52" s="28" t="s">
        <v>380</v>
      </c>
    </row>
    <row r="53" spans="1:37" ht="123.75" customHeight="1" x14ac:dyDescent="0.2">
      <c r="A53" s="56">
        <v>43</v>
      </c>
      <c r="B53" s="56">
        <v>4</v>
      </c>
      <c r="C53" s="56" t="s">
        <v>101</v>
      </c>
      <c r="D53" s="71" t="s">
        <v>350</v>
      </c>
      <c r="E53" s="57" t="s">
        <v>102</v>
      </c>
      <c r="F53" s="57" t="s">
        <v>235</v>
      </c>
      <c r="G53" s="58">
        <v>43465</v>
      </c>
      <c r="H53" s="56" t="s">
        <v>35</v>
      </c>
      <c r="I53" s="57" t="s">
        <v>236</v>
      </c>
      <c r="J53" s="57" t="s">
        <v>237</v>
      </c>
      <c r="K53" s="56" t="s">
        <v>238</v>
      </c>
      <c r="L53" s="89" t="s">
        <v>69</v>
      </c>
      <c r="M53" s="150"/>
      <c r="N53" s="151">
        <v>1</v>
      </c>
      <c r="O53" s="72">
        <v>0.05</v>
      </c>
      <c r="P53" s="72">
        <v>0.25</v>
      </c>
      <c r="Q53" s="72">
        <v>0.3</v>
      </c>
      <c r="R53" s="72">
        <v>0.4</v>
      </c>
      <c r="S53" s="172">
        <v>14</v>
      </c>
      <c r="T53" s="172">
        <v>100</v>
      </c>
      <c r="U53" s="29">
        <f>SUM(S53/T53)</f>
        <v>0.14000000000000001</v>
      </c>
      <c r="V53" s="172">
        <v>40</v>
      </c>
      <c r="W53" s="172">
        <v>100</v>
      </c>
      <c r="X53" s="29">
        <f>V53/W53</f>
        <v>0.4</v>
      </c>
      <c r="Y53" s="172">
        <v>64</v>
      </c>
      <c r="Z53" s="172">
        <v>100</v>
      </c>
      <c r="AA53" s="29">
        <v>0.64</v>
      </c>
      <c r="AB53" s="172">
        <v>110</v>
      </c>
      <c r="AC53" s="172">
        <v>100</v>
      </c>
      <c r="AD53" s="29">
        <f>+AB53/AC53</f>
        <v>1.1000000000000001</v>
      </c>
      <c r="AE53" s="120">
        <f>AA53/(O53+P53+Q53)</f>
        <v>1.0666666666666667</v>
      </c>
      <c r="AF53" s="228" t="str">
        <f t="shared" si="2"/>
        <v>SATISFACTORIO</v>
      </c>
      <c r="AG53" s="206" t="s">
        <v>485</v>
      </c>
      <c r="AH53" s="143"/>
      <c r="AI53" s="28" t="s">
        <v>378</v>
      </c>
      <c r="AJ53" s="28" t="s">
        <v>389</v>
      </c>
      <c r="AK53" s="28" t="s">
        <v>380</v>
      </c>
    </row>
    <row r="54" spans="1:37" ht="151.5" customHeight="1" x14ac:dyDescent="0.2">
      <c r="A54" s="56">
        <v>44</v>
      </c>
      <c r="B54" s="56">
        <v>4</v>
      </c>
      <c r="C54" s="56" t="s">
        <v>101</v>
      </c>
      <c r="D54" s="71" t="s">
        <v>350</v>
      </c>
      <c r="E54" s="57" t="s">
        <v>103</v>
      </c>
      <c r="F54" s="57" t="s">
        <v>478</v>
      </c>
      <c r="G54" s="58">
        <v>43465</v>
      </c>
      <c r="H54" s="56" t="s">
        <v>35</v>
      </c>
      <c r="I54" s="57" t="s">
        <v>184</v>
      </c>
      <c r="J54" s="57" t="s">
        <v>104</v>
      </c>
      <c r="K54" s="72" t="s">
        <v>105</v>
      </c>
      <c r="L54" s="89" t="s">
        <v>69</v>
      </c>
      <c r="M54" s="149">
        <v>4</v>
      </c>
      <c r="N54" s="84">
        <v>1</v>
      </c>
      <c r="O54" s="141">
        <v>0.25</v>
      </c>
      <c r="P54" s="141">
        <v>0.25</v>
      </c>
      <c r="Q54" s="141">
        <v>0.25</v>
      </c>
      <c r="R54" s="141">
        <v>0.25</v>
      </c>
      <c r="S54" s="172">
        <v>1</v>
      </c>
      <c r="T54" s="172">
        <v>4</v>
      </c>
      <c r="U54" s="29">
        <f>SUM(S54/T54)</f>
        <v>0.25</v>
      </c>
      <c r="V54" s="172">
        <v>2</v>
      </c>
      <c r="W54" s="172">
        <v>4</v>
      </c>
      <c r="X54" s="29">
        <f>+V54/W54</f>
        <v>0.5</v>
      </c>
      <c r="Y54" s="172">
        <v>3</v>
      </c>
      <c r="Z54" s="172">
        <v>4</v>
      </c>
      <c r="AA54" s="29">
        <f t="shared" si="3"/>
        <v>0.75</v>
      </c>
      <c r="AB54" s="172">
        <v>4</v>
      </c>
      <c r="AC54" s="172">
        <v>4</v>
      </c>
      <c r="AD54" s="29">
        <f t="shared" si="4"/>
        <v>1</v>
      </c>
      <c r="AE54" s="120">
        <f>AA54/(O54+P54+Q54)</f>
        <v>1</v>
      </c>
      <c r="AF54" s="228" t="str">
        <f>IF(AE54&lt;80%,"MINIMO",IF(AE54&gt;=80%,IF(AE54&lt;90%,"ACEPTABLE",IF(AE54&gt;=90%,"SATISFACTORIO"))))</f>
        <v>SATISFACTORIO</v>
      </c>
      <c r="AG54" s="206" t="s">
        <v>492</v>
      </c>
      <c r="AH54" s="143"/>
      <c r="AI54" s="28" t="s">
        <v>378</v>
      </c>
      <c r="AJ54" s="28" t="s">
        <v>389</v>
      </c>
      <c r="AK54" s="28" t="s">
        <v>380</v>
      </c>
    </row>
    <row r="55" spans="1:37" ht="106.5" customHeight="1" x14ac:dyDescent="0.2">
      <c r="A55" s="56">
        <v>45</v>
      </c>
      <c r="B55" s="56">
        <v>4</v>
      </c>
      <c r="C55" s="56" t="s">
        <v>101</v>
      </c>
      <c r="D55" s="71" t="s">
        <v>350</v>
      </c>
      <c r="E55" s="57" t="s">
        <v>95</v>
      </c>
      <c r="F55" s="57" t="s">
        <v>292</v>
      </c>
      <c r="G55" s="58">
        <v>43465</v>
      </c>
      <c r="H55" s="56" t="s">
        <v>35</v>
      </c>
      <c r="I55" s="152" t="s">
        <v>106</v>
      </c>
      <c r="J55" s="152" t="s">
        <v>107</v>
      </c>
      <c r="K55" s="72" t="s">
        <v>367</v>
      </c>
      <c r="L55" s="89" t="s">
        <v>69</v>
      </c>
      <c r="M55" s="150" t="s">
        <v>108</v>
      </c>
      <c r="N55" s="151">
        <v>1</v>
      </c>
      <c r="O55" s="72">
        <v>0.25</v>
      </c>
      <c r="P55" s="72">
        <v>0.25</v>
      </c>
      <c r="Q55" s="72">
        <v>0.25</v>
      </c>
      <c r="R55" s="72">
        <v>0.25</v>
      </c>
      <c r="S55" s="174">
        <v>4</v>
      </c>
      <c r="T55" s="174">
        <v>8</v>
      </c>
      <c r="U55" s="219">
        <f>SUM(S55/T55)</f>
        <v>0.5</v>
      </c>
      <c r="V55" s="174">
        <v>5</v>
      </c>
      <c r="W55" s="174">
        <v>8</v>
      </c>
      <c r="X55" s="29">
        <f>+V55/W55</f>
        <v>0.625</v>
      </c>
      <c r="Y55" s="174">
        <v>7</v>
      </c>
      <c r="Z55" s="174">
        <v>8</v>
      </c>
      <c r="AA55" s="29">
        <f>Y55/Z55</f>
        <v>0.875</v>
      </c>
      <c r="AB55" s="172">
        <v>8</v>
      </c>
      <c r="AC55" s="172">
        <v>8</v>
      </c>
      <c r="AD55" s="29">
        <f t="shared" si="4"/>
        <v>1</v>
      </c>
      <c r="AE55" s="120">
        <f>AD55/N55</f>
        <v>1</v>
      </c>
      <c r="AF55" s="229" t="str">
        <f t="shared" si="2"/>
        <v>SATISFACTORIO</v>
      </c>
      <c r="AG55" s="206" t="s">
        <v>493</v>
      </c>
      <c r="AH55" s="143"/>
      <c r="AI55" s="28" t="s">
        <v>378</v>
      </c>
      <c r="AJ55" s="28" t="s">
        <v>389</v>
      </c>
      <c r="AK55" s="28" t="s">
        <v>380</v>
      </c>
    </row>
    <row r="56" spans="1:37" ht="219" customHeight="1" x14ac:dyDescent="0.2">
      <c r="A56" s="56">
        <v>46</v>
      </c>
      <c r="B56" s="56">
        <v>4</v>
      </c>
      <c r="C56" s="56" t="s">
        <v>109</v>
      </c>
      <c r="D56" s="71" t="s">
        <v>350</v>
      </c>
      <c r="E56" s="57" t="s">
        <v>110</v>
      </c>
      <c r="F56" s="57" t="s">
        <v>239</v>
      </c>
      <c r="G56" s="98">
        <v>43448</v>
      </c>
      <c r="H56" s="68" t="s">
        <v>35</v>
      </c>
      <c r="I56" s="57" t="s">
        <v>240</v>
      </c>
      <c r="J56" s="57" t="s">
        <v>241</v>
      </c>
      <c r="K56" s="141" t="s">
        <v>376</v>
      </c>
      <c r="L56" s="141" t="s">
        <v>69</v>
      </c>
      <c r="M56" s="153">
        <v>4</v>
      </c>
      <c r="N56" s="61">
        <v>1</v>
      </c>
      <c r="O56" s="68">
        <v>0</v>
      </c>
      <c r="P56" s="68">
        <v>0</v>
      </c>
      <c r="Q56" s="68">
        <v>0.5</v>
      </c>
      <c r="R56" s="68">
        <v>0.5</v>
      </c>
      <c r="S56" s="172" t="s">
        <v>64</v>
      </c>
      <c r="T56" s="172" t="s">
        <v>64</v>
      </c>
      <c r="U56" s="29"/>
      <c r="V56" s="172" t="s">
        <v>394</v>
      </c>
      <c r="W56" s="172" t="s">
        <v>394</v>
      </c>
      <c r="X56" s="29"/>
      <c r="Y56" s="172">
        <v>0</v>
      </c>
      <c r="Z56" s="172">
        <v>100</v>
      </c>
      <c r="AA56" s="29">
        <f t="shared" si="3"/>
        <v>0</v>
      </c>
      <c r="AB56" s="172">
        <v>6</v>
      </c>
      <c r="AC56" s="172">
        <v>5</v>
      </c>
      <c r="AD56" s="29">
        <f>AB56/AC56</f>
        <v>1.2</v>
      </c>
      <c r="AE56" s="120">
        <f>AD56/N56</f>
        <v>1.2</v>
      </c>
      <c r="AF56" s="229" t="str">
        <f t="shared" si="2"/>
        <v>SATISFACTORIO</v>
      </c>
      <c r="AG56" s="206" t="s">
        <v>494</v>
      </c>
      <c r="AH56" s="154"/>
      <c r="AI56" s="28" t="s">
        <v>378</v>
      </c>
      <c r="AJ56" s="28" t="s">
        <v>389</v>
      </c>
      <c r="AK56" s="28" t="s">
        <v>380</v>
      </c>
    </row>
    <row r="57" spans="1:37" ht="123.75" customHeight="1" x14ac:dyDescent="0.2">
      <c r="A57" s="56">
        <v>47</v>
      </c>
      <c r="B57" s="56">
        <v>4</v>
      </c>
      <c r="C57" s="56" t="s">
        <v>111</v>
      </c>
      <c r="D57" s="71" t="s">
        <v>350</v>
      </c>
      <c r="E57" s="57" t="s">
        <v>102</v>
      </c>
      <c r="F57" s="57" t="s">
        <v>423</v>
      </c>
      <c r="G57" s="58">
        <v>43465</v>
      </c>
      <c r="H57" s="56" t="s">
        <v>35</v>
      </c>
      <c r="I57" s="152" t="s">
        <v>424</v>
      </c>
      <c r="J57" s="152" t="s">
        <v>425</v>
      </c>
      <c r="K57" s="155" t="s">
        <v>377</v>
      </c>
      <c r="L57" s="89" t="s">
        <v>69</v>
      </c>
      <c r="M57" s="150"/>
      <c r="N57" s="151">
        <v>1</v>
      </c>
      <c r="O57" s="72"/>
      <c r="P57" s="72"/>
      <c r="Q57" s="72">
        <v>0.25</v>
      </c>
      <c r="R57" s="72">
        <v>0.75</v>
      </c>
      <c r="S57" s="28"/>
      <c r="T57" s="28"/>
      <c r="U57" s="219"/>
      <c r="V57" s="174"/>
      <c r="W57" s="174"/>
      <c r="X57" s="29"/>
      <c r="Y57" s="174">
        <v>1</v>
      </c>
      <c r="Z57" s="174">
        <v>5</v>
      </c>
      <c r="AA57" s="29">
        <f>Y57/Z57</f>
        <v>0.2</v>
      </c>
      <c r="AB57" s="172">
        <v>5</v>
      </c>
      <c r="AC57" s="172">
        <v>5</v>
      </c>
      <c r="AD57" s="29">
        <f>AB57/AC57</f>
        <v>1</v>
      </c>
      <c r="AE57" s="120">
        <f>AD57/N57</f>
        <v>1</v>
      </c>
      <c r="AF57" s="229" t="str">
        <f t="shared" si="2"/>
        <v>SATISFACTORIO</v>
      </c>
      <c r="AG57" s="206" t="s">
        <v>479</v>
      </c>
      <c r="AH57" s="19"/>
      <c r="AI57" s="28" t="s">
        <v>378</v>
      </c>
      <c r="AJ57" s="28" t="s">
        <v>389</v>
      </c>
      <c r="AK57" s="28" t="s">
        <v>380</v>
      </c>
    </row>
    <row r="58" spans="1:37" ht="102" customHeight="1" x14ac:dyDescent="0.2">
      <c r="A58" s="56">
        <v>48</v>
      </c>
      <c r="B58" s="56">
        <v>4</v>
      </c>
      <c r="C58" s="56" t="s">
        <v>149</v>
      </c>
      <c r="D58" s="56" t="s">
        <v>150</v>
      </c>
      <c r="E58" s="56" t="s">
        <v>151</v>
      </c>
      <c r="F58" s="57" t="s">
        <v>152</v>
      </c>
      <c r="G58" s="102">
        <v>43465</v>
      </c>
      <c r="H58" s="56" t="s">
        <v>35</v>
      </c>
      <c r="I58" s="57" t="s">
        <v>153</v>
      </c>
      <c r="J58" s="57" t="s">
        <v>154</v>
      </c>
      <c r="K58" s="56" t="s">
        <v>155</v>
      </c>
      <c r="L58" s="56" t="s">
        <v>69</v>
      </c>
      <c r="M58" s="156">
        <v>0.95</v>
      </c>
      <c r="N58" s="90">
        <v>1</v>
      </c>
      <c r="O58" s="141">
        <v>0.25</v>
      </c>
      <c r="P58" s="141">
        <v>0.25</v>
      </c>
      <c r="Q58" s="141">
        <v>0.25</v>
      </c>
      <c r="R58" s="141">
        <v>0.25</v>
      </c>
      <c r="S58" s="69">
        <v>30375722810</v>
      </c>
      <c r="T58" s="69">
        <v>149612989000</v>
      </c>
      <c r="U58" s="230">
        <f>S58/T58</f>
        <v>0.20302864753273528</v>
      </c>
      <c r="V58" s="69">
        <f>43358137345+30375722810</f>
        <v>73733860155</v>
      </c>
      <c r="W58" s="69">
        <v>149612989000</v>
      </c>
      <c r="X58" s="230">
        <f>V58/W58</f>
        <v>0.49283060680647184</v>
      </c>
      <c r="Y58" s="69">
        <v>106022013056</v>
      </c>
      <c r="Z58" s="69">
        <v>148103486000</v>
      </c>
      <c r="AA58" s="230">
        <f t="shared" ref="AA58:AA64" si="5">Y58/Z58</f>
        <v>0.71586439941055813</v>
      </c>
      <c r="AB58" s="157">
        <v>147480926212</v>
      </c>
      <c r="AC58" s="157">
        <v>148103486000</v>
      </c>
      <c r="AD58" s="230">
        <f t="shared" ref="AD58:AD64" si="6">AB58/AC58</f>
        <v>0.99579645419014651</v>
      </c>
      <c r="AE58" s="80">
        <f>+AA58/(O58+P58+Q58)</f>
        <v>0.95448586588074413</v>
      </c>
      <c r="AF58" s="244" t="str">
        <f>IF(AE58&lt;80%,"MÍNIMO",IF(AE58&gt;=80%,IF(AE58&lt;90%,"ACEPTABLE",IF(AE58&gt;=90%,"SATISFACTORIO"))))</f>
        <v>SATISFACTORIO</v>
      </c>
      <c r="AG58" s="207" t="s">
        <v>484</v>
      </c>
      <c r="AH58" s="63"/>
      <c r="AI58" s="158" t="s">
        <v>382</v>
      </c>
      <c r="AJ58" s="159" t="s">
        <v>383</v>
      </c>
      <c r="AK58" s="28" t="s">
        <v>395</v>
      </c>
    </row>
    <row r="59" spans="1:37" ht="78" customHeight="1" x14ac:dyDescent="0.2">
      <c r="A59" s="56">
        <v>49</v>
      </c>
      <c r="B59" s="56">
        <v>4</v>
      </c>
      <c r="C59" s="56" t="s">
        <v>149</v>
      </c>
      <c r="D59" s="56" t="s">
        <v>150</v>
      </c>
      <c r="E59" s="56" t="s">
        <v>151</v>
      </c>
      <c r="F59" s="57" t="s">
        <v>156</v>
      </c>
      <c r="G59" s="102">
        <v>43465</v>
      </c>
      <c r="H59" s="68" t="s">
        <v>35</v>
      </c>
      <c r="I59" s="103" t="s">
        <v>157</v>
      </c>
      <c r="J59" s="103" t="s">
        <v>359</v>
      </c>
      <c r="K59" s="68" t="s">
        <v>158</v>
      </c>
      <c r="L59" s="56" t="s">
        <v>69</v>
      </c>
      <c r="M59" s="156">
        <v>0.97</v>
      </c>
      <c r="N59" s="90">
        <v>1</v>
      </c>
      <c r="O59" s="141">
        <v>0.25</v>
      </c>
      <c r="P59" s="141">
        <v>0.25</v>
      </c>
      <c r="Q59" s="141">
        <v>0.25</v>
      </c>
      <c r="R59" s="141">
        <v>0.25</v>
      </c>
      <c r="S59" s="69">
        <v>30227666671</v>
      </c>
      <c r="T59" s="69">
        <v>149612989000</v>
      </c>
      <c r="U59" s="230">
        <f>+S59/T59</f>
        <v>0.20203905338058584</v>
      </c>
      <c r="V59" s="69">
        <f>37576743338+30227666671</f>
        <v>67804410009</v>
      </c>
      <c r="W59" s="69">
        <v>149612989000</v>
      </c>
      <c r="X59" s="230">
        <f>V59/W59</f>
        <v>0.45319868590420315</v>
      </c>
      <c r="Y59" s="69">
        <v>99129987422</v>
      </c>
      <c r="Z59" s="69">
        <v>148103486000</v>
      </c>
      <c r="AA59" s="230">
        <f t="shared" si="5"/>
        <v>0.66932919743698671</v>
      </c>
      <c r="AB59" s="157">
        <v>140387899223</v>
      </c>
      <c r="AC59" s="157">
        <v>148103486000</v>
      </c>
      <c r="AD59" s="230">
        <f t="shared" si="6"/>
        <v>0.94790408392547898</v>
      </c>
      <c r="AE59" s="80">
        <f>AD59/N59</f>
        <v>0.94790408392547898</v>
      </c>
      <c r="AF59" s="244" t="str">
        <f>IF(AE59&lt;80%,"MÍNIMO",IF(AE59&gt;=80%,IF(AE59&lt;90%,"ACEPTABLE",IF(AE59&gt;=90%,"SATISFACTORIO"))))</f>
        <v>SATISFACTORIO</v>
      </c>
      <c r="AG59" s="207" t="s">
        <v>483</v>
      </c>
      <c r="AH59" s="143"/>
      <c r="AI59" s="158" t="s">
        <v>382</v>
      </c>
      <c r="AJ59" s="159" t="s">
        <v>383</v>
      </c>
      <c r="AK59" s="28" t="s">
        <v>395</v>
      </c>
    </row>
    <row r="60" spans="1:37" ht="109.5" customHeight="1" x14ac:dyDescent="0.2">
      <c r="A60" s="56">
        <v>50</v>
      </c>
      <c r="B60" s="56">
        <v>4</v>
      </c>
      <c r="C60" s="56" t="s">
        <v>149</v>
      </c>
      <c r="D60" s="56" t="s">
        <v>150</v>
      </c>
      <c r="E60" s="56" t="s">
        <v>151</v>
      </c>
      <c r="F60" s="57" t="s">
        <v>159</v>
      </c>
      <c r="G60" s="102">
        <v>43465</v>
      </c>
      <c r="H60" s="68" t="s">
        <v>35</v>
      </c>
      <c r="I60" s="103" t="s">
        <v>160</v>
      </c>
      <c r="J60" s="103" t="s">
        <v>161</v>
      </c>
      <c r="K60" s="68" t="s">
        <v>162</v>
      </c>
      <c r="L60" s="56" t="s">
        <v>69</v>
      </c>
      <c r="M60" s="156">
        <v>1</v>
      </c>
      <c r="N60" s="90">
        <v>1</v>
      </c>
      <c r="O60" s="141">
        <v>0.25</v>
      </c>
      <c r="P60" s="141">
        <v>0.25</v>
      </c>
      <c r="Q60" s="141">
        <v>0.25</v>
      </c>
      <c r="R60" s="141">
        <v>0.25</v>
      </c>
      <c r="S60" s="174">
        <v>1</v>
      </c>
      <c r="T60" s="174">
        <v>4</v>
      </c>
      <c r="U60" s="230">
        <f>+S60/T60</f>
        <v>0.25</v>
      </c>
      <c r="V60" s="174">
        <v>2</v>
      </c>
      <c r="W60" s="174">
        <v>4</v>
      </c>
      <c r="X60" s="230">
        <f t="shared" ref="X60:X64" si="7">V60/W60</f>
        <v>0.5</v>
      </c>
      <c r="Y60" s="174">
        <v>3</v>
      </c>
      <c r="Z60" s="174">
        <v>4</v>
      </c>
      <c r="AA60" s="230">
        <f t="shared" si="5"/>
        <v>0.75</v>
      </c>
      <c r="AB60" s="160">
        <v>4</v>
      </c>
      <c r="AC60" s="160">
        <v>4</v>
      </c>
      <c r="AD60" s="230">
        <f t="shared" si="6"/>
        <v>1</v>
      </c>
      <c r="AE60" s="80">
        <f>+AA60/(O60+P60+Q60)</f>
        <v>1</v>
      </c>
      <c r="AF60" s="244" t="str">
        <f>IF(AE60&lt;80%,"MÍNIMO",IF(AE60&gt;=80%,IF(AE60&lt;100%,"ACEPTABLE",IF(AE60=100%,"SATISFACTORIO"))))</f>
        <v>SATISFACTORIO</v>
      </c>
      <c r="AG60" s="207" t="s">
        <v>482</v>
      </c>
      <c r="AH60" s="143"/>
      <c r="AI60" s="158" t="s">
        <v>382</v>
      </c>
      <c r="AJ60" s="159" t="s">
        <v>396</v>
      </c>
      <c r="AK60" s="161" t="s">
        <v>397</v>
      </c>
    </row>
    <row r="61" spans="1:37" ht="134.25" customHeight="1" x14ac:dyDescent="0.2">
      <c r="A61" s="56">
        <v>51</v>
      </c>
      <c r="B61" s="56">
        <v>4</v>
      </c>
      <c r="C61" s="56" t="s">
        <v>149</v>
      </c>
      <c r="D61" s="56" t="s">
        <v>150</v>
      </c>
      <c r="E61" s="56" t="s">
        <v>151</v>
      </c>
      <c r="F61" s="70" t="s">
        <v>242</v>
      </c>
      <c r="G61" s="162">
        <v>43465</v>
      </c>
      <c r="H61" s="56" t="s">
        <v>35</v>
      </c>
      <c r="I61" s="152" t="s">
        <v>243</v>
      </c>
      <c r="J61" s="163" t="s">
        <v>244</v>
      </c>
      <c r="K61" s="164" t="s">
        <v>363</v>
      </c>
      <c r="L61" s="56" t="s">
        <v>69</v>
      </c>
      <c r="M61" s="156">
        <v>0.95</v>
      </c>
      <c r="N61" s="90">
        <v>1</v>
      </c>
      <c r="O61" s="141">
        <v>0.1</v>
      </c>
      <c r="P61" s="141">
        <v>0.3</v>
      </c>
      <c r="Q61" s="141">
        <v>0.3</v>
      </c>
      <c r="R61" s="141">
        <v>0.3</v>
      </c>
      <c r="S61" s="231">
        <v>172000000</v>
      </c>
      <c r="T61" s="165">
        <v>200000000</v>
      </c>
      <c r="U61" s="230">
        <f>+S61/T61</f>
        <v>0.86</v>
      </c>
      <c r="V61" s="231">
        <v>172000000</v>
      </c>
      <c r="W61" s="165">
        <v>200000000</v>
      </c>
      <c r="X61" s="230">
        <f t="shared" si="7"/>
        <v>0.86</v>
      </c>
      <c r="Y61" s="69">
        <v>243333333</v>
      </c>
      <c r="Z61" s="165">
        <v>268000000</v>
      </c>
      <c r="AA61" s="230">
        <f t="shared" si="5"/>
        <v>0.90796019776119408</v>
      </c>
      <c r="AB61" s="157">
        <v>245833333</v>
      </c>
      <c r="AC61" s="165">
        <v>245833333</v>
      </c>
      <c r="AD61" s="230">
        <f t="shared" si="6"/>
        <v>1</v>
      </c>
      <c r="AE61" s="80">
        <f>+AA61/(O61+P61+Q61)</f>
        <v>1.2970859968017059</v>
      </c>
      <c r="AF61" s="244" t="str">
        <f>IF(AE61&lt;=70%,"MÍNIMO",IF(AE61&gt;70%,IF(AE61&lt;90%,"ACEPTABLE",IF(AE61&gt;=90%,"SATISFACTORIO"))))</f>
        <v>SATISFACTORIO</v>
      </c>
      <c r="AG61" s="207" t="s">
        <v>462</v>
      </c>
      <c r="AH61" s="166"/>
      <c r="AI61" s="167" t="s">
        <v>398</v>
      </c>
      <c r="AJ61" s="168" t="s">
        <v>399</v>
      </c>
      <c r="AK61" s="169" t="s">
        <v>395</v>
      </c>
    </row>
    <row r="62" spans="1:37" ht="135" x14ac:dyDescent="0.2">
      <c r="A62" s="56">
        <v>52</v>
      </c>
      <c r="B62" s="56">
        <v>4</v>
      </c>
      <c r="C62" s="56" t="s">
        <v>149</v>
      </c>
      <c r="D62" s="56" t="s">
        <v>150</v>
      </c>
      <c r="E62" s="57" t="s">
        <v>163</v>
      </c>
      <c r="F62" s="70" t="s">
        <v>348</v>
      </c>
      <c r="G62" s="102">
        <v>43465</v>
      </c>
      <c r="H62" s="56" t="s">
        <v>35</v>
      </c>
      <c r="I62" s="57" t="s">
        <v>164</v>
      </c>
      <c r="J62" s="57" t="s">
        <v>165</v>
      </c>
      <c r="K62" s="56" t="s">
        <v>166</v>
      </c>
      <c r="L62" s="56" t="s">
        <v>69</v>
      </c>
      <c r="M62" s="170">
        <v>1</v>
      </c>
      <c r="N62" s="101">
        <v>1</v>
      </c>
      <c r="O62" s="171">
        <v>0.1</v>
      </c>
      <c r="P62" s="141">
        <v>0.6</v>
      </c>
      <c r="Q62" s="141">
        <v>0.15</v>
      </c>
      <c r="R62" s="141">
        <v>0.15</v>
      </c>
      <c r="S62" s="172">
        <v>256</v>
      </c>
      <c r="T62" s="172">
        <v>363</v>
      </c>
      <c r="U62" s="230">
        <f t="shared" ref="U62:U63" si="8">+S62/T62</f>
        <v>0.70523415977961434</v>
      </c>
      <c r="V62" s="69">
        <v>277</v>
      </c>
      <c r="W62" s="69">
        <v>371</v>
      </c>
      <c r="X62" s="230">
        <f t="shared" si="7"/>
        <v>0.74663072776280326</v>
      </c>
      <c r="Y62" s="173">
        <v>414</v>
      </c>
      <c r="Z62" s="173">
        <v>508</v>
      </c>
      <c r="AA62" s="230">
        <f t="shared" si="5"/>
        <v>0.81496062992125984</v>
      </c>
      <c r="AB62" s="174">
        <v>488</v>
      </c>
      <c r="AC62" s="157">
        <v>489</v>
      </c>
      <c r="AD62" s="230">
        <f t="shared" si="6"/>
        <v>0.99795501022494892</v>
      </c>
      <c r="AE62" s="80">
        <f>+AA62/(O62+P62+Q62)</f>
        <v>0.95877721167207042</v>
      </c>
      <c r="AF62" s="244" t="str">
        <f>IF(AE62&lt;80%,"MÍNIMO",IF(AE62&gt;=80%,IF(AE62&lt;90%,"ACEPTABLE",IF(AE62&gt;=90%,"SATISFACTORIO"))))</f>
        <v>SATISFACTORIO</v>
      </c>
      <c r="AG62" s="207" t="s">
        <v>463</v>
      </c>
      <c r="AH62" s="63"/>
      <c r="AI62" s="68" t="s">
        <v>382</v>
      </c>
      <c r="AJ62" s="56" t="s">
        <v>383</v>
      </c>
      <c r="AK62" s="56" t="s">
        <v>400</v>
      </c>
    </row>
    <row r="63" spans="1:37" ht="115.5" customHeight="1" x14ac:dyDescent="0.2">
      <c r="A63" s="56">
        <v>53</v>
      </c>
      <c r="B63" s="133">
        <v>4</v>
      </c>
      <c r="C63" s="56" t="s">
        <v>149</v>
      </c>
      <c r="D63" s="56" t="s">
        <v>150</v>
      </c>
      <c r="E63" s="57" t="s">
        <v>167</v>
      </c>
      <c r="F63" s="70" t="s">
        <v>168</v>
      </c>
      <c r="G63" s="162">
        <v>43465</v>
      </c>
      <c r="H63" s="56" t="s">
        <v>349</v>
      </c>
      <c r="I63" s="152" t="s">
        <v>169</v>
      </c>
      <c r="J63" s="175" t="s">
        <v>170</v>
      </c>
      <c r="K63" s="164" t="s">
        <v>171</v>
      </c>
      <c r="L63" s="56" t="s">
        <v>69</v>
      </c>
      <c r="M63" s="170">
        <v>1</v>
      </c>
      <c r="N63" s="101">
        <v>0.9</v>
      </c>
      <c r="O63" s="141">
        <v>0.9</v>
      </c>
      <c r="P63" s="141">
        <v>0.9</v>
      </c>
      <c r="Q63" s="141">
        <v>0.9</v>
      </c>
      <c r="R63" s="141">
        <v>0.9</v>
      </c>
      <c r="S63" s="172">
        <v>19</v>
      </c>
      <c r="T63" s="172">
        <v>21</v>
      </c>
      <c r="U63" s="230">
        <f t="shared" si="8"/>
        <v>0.90476190476190477</v>
      </c>
      <c r="V63" s="232">
        <v>22</v>
      </c>
      <c r="W63" s="232">
        <v>22</v>
      </c>
      <c r="X63" s="230">
        <f t="shared" si="7"/>
        <v>1</v>
      </c>
      <c r="Y63" s="232">
        <v>21</v>
      </c>
      <c r="Z63" s="232">
        <v>23</v>
      </c>
      <c r="AA63" s="230">
        <f t="shared" si="5"/>
        <v>0.91304347826086951</v>
      </c>
      <c r="AB63" s="232">
        <v>21</v>
      </c>
      <c r="AC63" s="232">
        <v>23</v>
      </c>
      <c r="AD63" s="230">
        <f t="shared" si="6"/>
        <v>0.91304347826086951</v>
      </c>
      <c r="AE63" s="80">
        <f>+AA63/Q63</f>
        <v>1.0144927536231882</v>
      </c>
      <c r="AF63" s="244" t="str">
        <f>IF(AE63&lt;80%,"MÍNIMO",IF(AE63&gt;=80%,IF(AE63&lt;90%,"ACEPTABLE",IF(AE63&gt;=90%,"SATISFACTORIO"))))</f>
        <v>SATISFACTORIO</v>
      </c>
      <c r="AG63" s="207" t="s">
        <v>498</v>
      </c>
      <c r="AH63" s="176"/>
      <c r="AI63" s="167" t="s">
        <v>382</v>
      </c>
      <c r="AJ63" s="168" t="s">
        <v>383</v>
      </c>
      <c r="AK63" s="169" t="s">
        <v>395</v>
      </c>
    </row>
    <row r="64" spans="1:37" ht="96" customHeight="1" x14ac:dyDescent="0.2">
      <c r="A64" s="56">
        <v>54</v>
      </c>
      <c r="B64" s="133">
        <v>4</v>
      </c>
      <c r="C64" s="56" t="s">
        <v>149</v>
      </c>
      <c r="D64" s="56" t="s">
        <v>150</v>
      </c>
      <c r="E64" s="57" t="s">
        <v>61</v>
      </c>
      <c r="F64" s="70" t="s">
        <v>172</v>
      </c>
      <c r="G64" s="162">
        <v>43465</v>
      </c>
      <c r="H64" s="56" t="s">
        <v>349</v>
      </c>
      <c r="I64" s="152" t="s">
        <v>360</v>
      </c>
      <c r="J64" s="163" t="s">
        <v>361</v>
      </c>
      <c r="K64" s="164" t="s">
        <v>173</v>
      </c>
      <c r="L64" s="56" t="s">
        <v>69</v>
      </c>
      <c r="M64" s="170">
        <v>1</v>
      </c>
      <c r="N64" s="101">
        <v>0.9</v>
      </c>
      <c r="O64" s="141">
        <v>0.9</v>
      </c>
      <c r="P64" s="141">
        <v>0.9</v>
      </c>
      <c r="Q64" s="141">
        <v>0.9</v>
      </c>
      <c r="R64" s="141">
        <v>0.9</v>
      </c>
      <c r="S64" s="172">
        <v>41</v>
      </c>
      <c r="T64" s="172">
        <v>48</v>
      </c>
      <c r="U64" s="230">
        <f>+S64/T64</f>
        <v>0.85416666666666663</v>
      </c>
      <c r="V64" s="232">
        <v>38</v>
      </c>
      <c r="W64" s="232">
        <v>42</v>
      </c>
      <c r="X64" s="230">
        <f t="shared" si="7"/>
        <v>0.90476190476190477</v>
      </c>
      <c r="Y64" s="232">
        <v>35</v>
      </c>
      <c r="Z64" s="232">
        <v>44</v>
      </c>
      <c r="AA64" s="230">
        <f t="shared" si="5"/>
        <v>0.79545454545454541</v>
      </c>
      <c r="AB64" s="232">
        <v>149</v>
      </c>
      <c r="AC64" s="232">
        <v>171</v>
      </c>
      <c r="AD64" s="230">
        <f t="shared" si="6"/>
        <v>0.87134502923976609</v>
      </c>
      <c r="AE64" s="80">
        <f>AD64/N64</f>
        <v>0.96816114359974004</v>
      </c>
      <c r="AF64" s="244" t="str">
        <f>IF(AE64&lt;80%,"MÍNIMO",IF(AE64&gt;=80%,IF(AE64&lt;90%,"ACEPTABLE",IF(AE64&gt;=90%,"SATISFACTORIO"))))</f>
        <v>SATISFACTORIO</v>
      </c>
      <c r="AG64" s="207" t="s">
        <v>500</v>
      </c>
      <c r="AH64" s="177"/>
      <c r="AI64" s="167" t="s">
        <v>382</v>
      </c>
      <c r="AJ64" s="168" t="s">
        <v>383</v>
      </c>
      <c r="AK64" s="169" t="s">
        <v>395</v>
      </c>
    </row>
    <row r="65" spans="1:37" ht="141" customHeight="1" x14ac:dyDescent="0.2">
      <c r="A65" s="56">
        <v>55</v>
      </c>
      <c r="B65" s="133">
        <v>4</v>
      </c>
      <c r="C65" s="56" t="s">
        <v>149</v>
      </c>
      <c r="D65" s="56" t="s">
        <v>150</v>
      </c>
      <c r="E65" s="57" t="s">
        <v>174</v>
      </c>
      <c r="F65" s="70" t="s">
        <v>175</v>
      </c>
      <c r="G65" s="162">
        <v>43465</v>
      </c>
      <c r="H65" s="56" t="s">
        <v>37</v>
      </c>
      <c r="I65" s="95" t="s">
        <v>362</v>
      </c>
      <c r="J65" s="178" t="s">
        <v>176</v>
      </c>
      <c r="K65" s="164" t="s">
        <v>177</v>
      </c>
      <c r="L65" s="89" t="s">
        <v>133</v>
      </c>
      <c r="M65" s="97">
        <v>7</v>
      </c>
      <c r="N65" s="179">
        <v>5</v>
      </c>
      <c r="O65" s="180">
        <v>5</v>
      </c>
      <c r="P65" s="180">
        <v>5</v>
      </c>
      <c r="Q65" s="180">
        <v>5</v>
      </c>
      <c r="R65" s="180">
        <v>5</v>
      </c>
      <c r="S65" s="233">
        <v>4</v>
      </c>
      <c r="T65" s="28" t="s">
        <v>393</v>
      </c>
      <c r="U65" s="234">
        <f>+S65</f>
        <v>4</v>
      </c>
      <c r="V65" s="235">
        <v>3.7</v>
      </c>
      <c r="W65" s="28" t="s">
        <v>393</v>
      </c>
      <c r="X65" s="236">
        <f>+V65</f>
        <v>3.7</v>
      </c>
      <c r="Y65" s="235">
        <v>3.4</v>
      </c>
      <c r="Z65" s="28" t="s">
        <v>393</v>
      </c>
      <c r="AA65" s="236">
        <f>+Y65</f>
        <v>3.4</v>
      </c>
      <c r="AB65" s="235">
        <v>1.7</v>
      </c>
      <c r="AC65" s="28" t="s">
        <v>393</v>
      </c>
      <c r="AD65" s="236">
        <f>+AB65</f>
        <v>1.7</v>
      </c>
      <c r="AE65" s="181">
        <f>+Y65</f>
        <v>3.4</v>
      </c>
      <c r="AF65" s="244" t="str">
        <f>IF(AE65&gt;7,"MÍNIMO",IF(AE65&lt;=7,IF(AE65&gt;6,"ACEPTABLE",IF(AE65&lt;=6,"SATISFACTORIO"))))</f>
        <v>SATISFACTORIO</v>
      </c>
      <c r="AG65" s="207" t="s">
        <v>464</v>
      </c>
      <c r="AH65" s="166"/>
      <c r="AI65" s="182" t="s">
        <v>426</v>
      </c>
      <c r="AJ65" s="183" t="s">
        <v>427</v>
      </c>
      <c r="AK65" s="184" t="s">
        <v>428</v>
      </c>
    </row>
    <row r="66" spans="1:37" ht="98.25" customHeight="1" x14ac:dyDescent="0.2">
      <c r="A66" s="56">
        <v>56</v>
      </c>
      <c r="B66" s="56">
        <v>4</v>
      </c>
      <c r="C66" s="56" t="s">
        <v>149</v>
      </c>
      <c r="D66" s="56" t="s">
        <v>150</v>
      </c>
      <c r="E66" s="57" t="s">
        <v>61</v>
      </c>
      <c r="F66" s="70" t="s">
        <v>245</v>
      </c>
      <c r="G66" s="162">
        <v>43465</v>
      </c>
      <c r="H66" s="56" t="s">
        <v>35</v>
      </c>
      <c r="I66" s="152" t="s">
        <v>246</v>
      </c>
      <c r="J66" s="163" t="s">
        <v>247</v>
      </c>
      <c r="K66" s="164" t="s">
        <v>364</v>
      </c>
      <c r="L66" s="56" t="s">
        <v>69</v>
      </c>
      <c r="M66" s="170">
        <v>1</v>
      </c>
      <c r="N66" s="90">
        <v>1</v>
      </c>
      <c r="O66" s="92">
        <v>0</v>
      </c>
      <c r="P66" s="141">
        <v>0.3</v>
      </c>
      <c r="Q66" s="141">
        <v>0.3</v>
      </c>
      <c r="R66" s="141">
        <v>0.4</v>
      </c>
      <c r="S66" s="165">
        <v>2975000</v>
      </c>
      <c r="T66" s="165">
        <v>207000000</v>
      </c>
      <c r="U66" s="230">
        <f>+S66/T66</f>
        <v>1.4371980676328503E-2</v>
      </c>
      <c r="V66" s="165">
        <v>32628661</v>
      </c>
      <c r="W66" s="165">
        <v>207000000</v>
      </c>
      <c r="X66" s="230">
        <f>V66/W66</f>
        <v>0.15762638164251208</v>
      </c>
      <c r="Y66" s="69">
        <v>78376609</v>
      </c>
      <c r="Z66" s="165">
        <v>207000000</v>
      </c>
      <c r="AA66" s="230">
        <f>+Y66/Z66</f>
        <v>0.378630961352657</v>
      </c>
      <c r="AB66" s="157">
        <v>167537581</v>
      </c>
      <c r="AC66" s="165">
        <v>180376609</v>
      </c>
      <c r="AD66" s="230">
        <f>AB66/AC66</f>
        <v>0.92882099252680816</v>
      </c>
      <c r="AE66" s="80">
        <f>AD66/N66</f>
        <v>0.92882099252680816</v>
      </c>
      <c r="AF66" s="244" t="str">
        <f>IF(AE66&lt;=70%,"MÍNIMO",IF(AE66&gt;70%,IF(AE66&lt;90%,"ACEPTABLE",IF(AE66&gt;=90%,"SATISFACTORIO"))))</f>
        <v>SATISFACTORIO</v>
      </c>
      <c r="AG66" s="207" t="s">
        <v>465</v>
      </c>
      <c r="AH66" s="166"/>
      <c r="AI66" s="167" t="s">
        <v>398</v>
      </c>
      <c r="AJ66" s="168" t="s">
        <v>399</v>
      </c>
      <c r="AK66" s="169" t="s">
        <v>395</v>
      </c>
    </row>
    <row r="67" spans="1:37" ht="75.75" customHeight="1" x14ac:dyDescent="0.2">
      <c r="A67" s="56">
        <v>57</v>
      </c>
      <c r="B67" s="185">
        <v>4</v>
      </c>
      <c r="C67" s="133" t="s">
        <v>149</v>
      </c>
      <c r="D67" s="56" t="s">
        <v>150</v>
      </c>
      <c r="E67" s="185" t="s">
        <v>61</v>
      </c>
      <c r="F67" s="66" t="s">
        <v>178</v>
      </c>
      <c r="G67" s="186">
        <v>43465</v>
      </c>
      <c r="H67" s="56" t="s">
        <v>35</v>
      </c>
      <c r="I67" s="187" t="s">
        <v>179</v>
      </c>
      <c r="J67" s="175" t="s">
        <v>180</v>
      </c>
      <c r="K67" s="164" t="s">
        <v>181</v>
      </c>
      <c r="L67" s="56" t="s">
        <v>69</v>
      </c>
      <c r="M67" s="170">
        <v>1</v>
      </c>
      <c r="N67" s="80">
        <v>1</v>
      </c>
      <c r="O67" s="141">
        <v>0</v>
      </c>
      <c r="P67" s="141">
        <v>0</v>
      </c>
      <c r="Q67" s="141">
        <v>0</v>
      </c>
      <c r="R67" s="141">
        <v>1</v>
      </c>
      <c r="S67" s="237">
        <v>0</v>
      </c>
      <c r="T67" s="165">
        <v>880000000</v>
      </c>
      <c r="U67" s="230">
        <f>+S67/T67</f>
        <v>0</v>
      </c>
      <c r="V67" s="165">
        <v>0</v>
      </c>
      <c r="W67" s="165">
        <v>880000000</v>
      </c>
      <c r="X67" s="230">
        <f>+V67/W67</f>
        <v>0</v>
      </c>
      <c r="Y67" s="165"/>
      <c r="Z67" s="165">
        <v>880000000</v>
      </c>
      <c r="AA67" s="230">
        <f>+Y67/Z67</f>
        <v>0</v>
      </c>
      <c r="AB67" s="157">
        <v>800000000</v>
      </c>
      <c r="AC67" s="165">
        <v>880000000</v>
      </c>
      <c r="AD67" s="230">
        <f>AB67/AC67</f>
        <v>0.90909090909090906</v>
      </c>
      <c r="AE67" s="80">
        <f>AD67/N67</f>
        <v>0.90909090909090906</v>
      </c>
      <c r="AF67" s="244" t="str">
        <f>IF(AE67&lt;=70%,"MÍNIMO",IF(AE67&gt;70%,IF(AE67&lt;90%,"ACEPTABLE",IF(AE67&gt;=90%,"SATISFACTORIO"))))</f>
        <v>SATISFACTORIO</v>
      </c>
      <c r="AG67" s="207" t="s">
        <v>466</v>
      </c>
      <c r="AH67" s="166"/>
      <c r="AI67" s="167" t="s">
        <v>86</v>
      </c>
      <c r="AJ67" s="168" t="s">
        <v>401</v>
      </c>
      <c r="AK67" s="169" t="s">
        <v>395</v>
      </c>
    </row>
    <row r="68" spans="1:37" ht="409.5" x14ac:dyDescent="0.2">
      <c r="A68" s="56">
        <v>59</v>
      </c>
      <c r="B68" s="71">
        <v>5</v>
      </c>
      <c r="C68" s="56">
        <v>5.0999999999999996</v>
      </c>
      <c r="D68" s="71" t="s">
        <v>369</v>
      </c>
      <c r="E68" s="71" t="s">
        <v>136</v>
      </c>
      <c r="F68" s="70" t="s">
        <v>137</v>
      </c>
      <c r="G68" s="188">
        <v>43465</v>
      </c>
      <c r="H68" s="71" t="s">
        <v>35</v>
      </c>
      <c r="I68" s="189" t="s">
        <v>138</v>
      </c>
      <c r="J68" s="189" t="s">
        <v>139</v>
      </c>
      <c r="K68" s="72" t="s">
        <v>140</v>
      </c>
      <c r="L68" s="56" t="s">
        <v>69</v>
      </c>
      <c r="M68" s="190" t="s">
        <v>70</v>
      </c>
      <c r="N68" s="67">
        <v>1</v>
      </c>
      <c r="O68" s="191" t="s">
        <v>70</v>
      </c>
      <c r="P68" s="146">
        <v>0.3</v>
      </c>
      <c r="Q68" s="146" t="s">
        <v>135</v>
      </c>
      <c r="R68" s="146">
        <v>0.7</v>
      </c>
      <c r="S68" s="172"/>
      <c r="T68" s="172"/>
      <c r="U68" s="29" t="e">
        <f t="shared" ref="U68:U73" si="9">+S68/T68</f>
        <v>#DIV/0!</v>
      </c>
      <c r="V68" s="172">
        <v>3</v>
      </c>
      <c r="W68" s="172">
        <v>10</v>
      </c>
      <c r="X68" s="29">
        <f t="shared" ref="X68:X73" si="10">SUM(V68/W68)</f>
        <v>0.3</v>
      </c>
      <c r="Y68" s="172"/>
      <c r="Z68" s="172"/>
      <c r="AA68" s="29" t="e">
        <f t="shared" ref="AA68:AA72" si="11">+Y68/Z68</f>
        <v>#DIV/0!</v>
      </c>
      <c r="AB68" s="172">
        <v>10</v>
      </c>
      <c r="AC68" s="172">
        <v>10</v>
      </c>
      <c r="AD68" s="29">
        <f t="shared" ref="AD68:AD72" si="12">SUM(AB68/AC68)</f>
        <v>1</v>
      </c>
      <c r="AE68" s="101">
        <f>+X68/P68</f>
        <v>1</v>
      </c>
      <c r="AF68" s="244" t="str">
        <f>IF(AE68&lt;80%,"MÍNIMO",IF(AE68&gt;=80%,IF(AE68&lt;90%,"ACEPTABLE",IF(AE68&gt;=90%,"SATISFACTORIO"))))</f>
        <v>SATISFACTORIO</v>
      </c>
      <c r="AG68" s="201" t="s">
        <v>467</v>
      </c>
      <c r="AH68" s="143"/>
      <c r="AI68" s="56" t="s">
        <v>378</v>
      </c>
      <c r="AJ68" s="56" t="s">
        <v>379</v>
      </c>
      <c r="AK68" s="56" t="s">
        <v>385</v>
      </c>
    </row>
    <row r="69" spans="1:37" ht="409.5" x14ac:dyDescent="0.2">
      <c r="A69" s="56">
        <v>60</v>
      </c>
      <c r="B69" s="71">
        <v>5</v>
      </c>
      <c r="C69" s="56" t="s">
        <v>141</v>
      </c>
      <c r="D69" s="71" t="s">
        <v>369</v>
      </c>
      <c r="E69" s="71" t="s">
        <v>136</v>
      </c>
      <c r="F69" s="70" t="s">
        <v>521</v>
      </c>
      <c r="G69" s="188">
        <v>43465</v>
      </c>
      <c r="H69" s="71" t="s">
        <v>35</v>
      </c>
      <c r="I69" s="189" t="s">
        <v>522</v>
      </c>
      <c r="J69" s="189" t="s">
        <v>523</v>
      </c>
      <c r="K69" s="72" t="s">
        <v>524</v>
      </c>
      <c r="L69" s="56" t="s">
        <v>69</v>
      </c>
      <c r="M69" s="74"/>
      <c r="N69" s="67">
        <v>1</v>
      </c>
      <c r="O69" s="146" t="s">
        <v>135</v>
      </c>
      <c r="P69" s="146">
        <v>0.4</v>
      </c>
      <c r="Q69" s="146"/>
      <c r="R69" s="146">
        <v>0.6</v>
      </c>
      <c r="S69" s="172"/>
      <c r="T69" s="172"/>
      <c r="U69" s="29" t="e">
        <f t="shared" si="9"/>
        <v>#DIV/0!</v>
      </c>
      <c r="V69" s="172">
        <v>3</v>
      </c>
      <c r="W69" s="172">
        <v>9</v>
      </c>
      <c r="X69" s="29">
        <f t="shared" si="10"/>
        <v>0.33333333333333331</v>
      </c>
      <c r="Y69" s="172"/>
      <c r="Z69" s="172"/>
      <c r="AA69" s="29" t="e">
        <f t="shared" si="11"/>
        <v>#DIV/0!</v>
      </c>
      <c r="AB69" s="172">
        <v>9</v>
      </c>
      <c r="AC69" s="172">
        <v>9</v>
      </c>
      <c r="AD69" s="29">
        <f t="shared" si="12"/>
        <v>1</v>
      </c>
      <c r="AE69" s="101">
        <f>AD69/N69</f>
        <v>1</v>
      </c>
      <c r="AF69" s="244" t="str">
        <f>IF(AE69&lt;80%,"MÍNIMO",IF(AE69&gt;=80%,IF(AE69&lt;90%,"ACEPTABLE",IF(AE69&gt;=90%,"SATISFACTORIO"))))</f>
        <v>SATISFACTORIO</v>
      </c>
      <c r="AG69" s="202" t="s">
        <v>436</v>
      </c>
      <c r="AH69" s="143"/>
      <c r="AI69" s="56" t="s">
        <v>378</v>
      </c>
      <c r="AJ69" s="56" t="s">
        <v>379</v>
      </c>
      <c r="AK69" s="56" t="s">
        <v>385</v>
      </c>
    </row>
    <row r="70" spans="1:37" ht="409.5" x14ac:dyDescent="0.2">
      <c r="A70" s="56">
        <v>61</v>
      </c>
      <c r="B70" s="71">
        <v>5</v>
      </c>
      <c r="C70" s="56" t="s">
        <v>142</v>
      </c>
      <c r="D70" s="71" t="s">
        <v>369</v>
      </c>
      <c r="E70" s="71" t="s">
        <v>136</v>
      </c>
      <c r="F70" s="71" t="s">
        <v>525</v>
      </c>
      <c r="G70" s="71">
        <v>43465</v>
      </c>
      <c r="H70" s="71" t="s">
        <v>35</v>
      </c>
      <c r="I70" s="71" t="s">
        <v>526</v>
      </c>
      <c r="J70" s="71" t="s">
        <v>527</v>
      </c>
      <c r="K70" s="71" t="s">
        <v>528</v>
      </c>
      <c r="L70" s="56" t="s">
        <v>69</v>
      </c>
      <c r="M70" s="190" t="s">
        <v>70</v>
      </c>
      <c r="N70" s="67">
        <v>1</v>
      </c>
      <c r="O70" s="191" t="s">
        <v>135</v>
      </c>
      <c r="P70" s="146">
        <v>0.3</v>
      </c>
      <c r="Q70" s="146"/>
      <c r="R70" s="146">
        <v>0.7</v>
      </c>
      <c r="S70" s="172">
        <v>0</v>
      </c>
      <c r="T70" s="172">
        <v>0</v>
      </c>
      <c r="U70" s="29" t="e">
        <f t="shared" si="9"/>
        <v>#DIV/0!</v>
      </c>
      <c r="V70" s="172">
        <v>6</v>
      </c>
      <c r="W70" s="172">
        <v>24</v>
      </c>
      <c r="X70" s="29">
        <f t="shared" si="10"/>
        <v>0.25</v>
      </c>
      <c r="Y70" s="172"/>
      <c r="Z70" s="172"/>
      <c r="AA70" s="29" t="e">
        <f t="shared" si="11"/>
        <v>#DIV/0!</v>
      </c>
      <c r="AB70" s="172">
        <v>24</v>
      </c>
      <c r="AC70" s="172">
        <v>24</v>
      </c>
      <c r="AD70" s="29">
        <f t="shared" si="12"/>
        <v>1</v>
      </c>
      <c r="AE70" s="101">
        <f>AD70/N70</f>
        <v>1</v>
      </c>
      <c r="AF70" s="244" t="str">
        <f>IF(AE70&lt;80%,"MÍNIMO",IF(AE70&gt;=80%,IF(AE70&lt;90%,"ACEPTABLE",IF(AE70&gt;=90%,"SATISFACTORIO"))))</f>
        <v>SATISFACTORIO</v>
      </c>
      <c r="AG70" s="201" t="s">
        <v>468</v>
      </c>
      <c r="AH70" s="143"/>
      <c r="AI70" s="28" t="s">
        <v>378</v>
      </c>
      <c r="AJ70" s="28" t="s">
        <v>389</v>
      </c>
      <c r="AK70" s="28" t="s">
        <v>380</v>
      </c>
    </row>
    <row r="71" spans="1:37" ht="288" x14ac:dyDescent="0.2">
      <c r="A71" s="56">
        <v>62</v>
      </c>
      <c r="B71" s="71">
        <v>5</v>
      </c>
      <c r="C71" s="56">
        <v>5.0999999999999996</v>
      </c>
      <c r="D71" s="71" t="s">
        <v>369</v>
      </c>
      <c r="E71" s="71" t="s">
        <v>136</v>
      </c>
      <c r="F71" s="71" t="s">
        <v>248</v>
      </c>
      <c r="G71" s="71">
        <v>43465</v>
      </c>
      <c r="H71" s="71" t="s">
        <v>35</v>
      </c>
      <c r="I71" s="71" t="s">
        <v>249</v>
      </c>
      <c r="J71" s="71" t="s">
        <v>250</v>
      </c>
      <c r="K71" s="71" t="s">
        <v>251</v>
      </c>
      <c r="L71" s="56" t="s">
        <v>69</v>
      </c>
      <c r="M71" s="190"/>
      <c r="N71" s="67">
        <v>1</v>
      </c>
      <c r="O71" s="191" t="s">
        <v>70</v>
      </c>
      <c r="P71" s="146" t="s">
        <v>135</v>
      </c>
      <c r="Q71" s="146" t="s">
        <v>135</v>
      </c>
      <c r="R71" s="146">
        <v>1</v>
      </c>
      <c r="S71" s="172"/>
      <c r="T71" s="172"/>
      <c r="U71" s="29" t="e">
        <f t="shared" si="9"/>
        <v>#DIV/0!</v>
      </c>
      <c r="V71" s="172"/>
      <c r="W71" s="172"/>
      <c r="X71" s="29" t="e">
        <f t="shared" si="10"/>
        <v>#DIV/0!</v>
      </c>
      <c r="Y71" s="172"/>
      <c r="Z71" s="172"/>
      <c r="AA71" s="29" t="e">
        <f t="shared" si="11"/>
        <v>#DIV/0!</v>
      </c>
      <c r="AB71" s="246">
        <v>1166515327</v>
      </c>
      <c r="AC71" s="246">
        <v>1175410852</v>
      </c>
      <c r="AD71" s="29">
        <f t="shared" si="12"/>
        <v>0.99243198666673527</v>
      </c>
      <c r="AE71" s="192">
        <f>SUM(AD71/R71)</f>
        <v>0.99243198666673527</v>
      </c>
      <c r="AF71" s="244" t="str">
        <f>IF(AE71&lt;80%,"MÍNIMO",IF(AE71&gt;=80%,IF(AE71&lt;90%,"ACEPTABLE",IF(AE71&gt;=90%,"SATISFACTORIO"))))</f>
        <v>SATISFACTORIO</v>
      </c>
      <c r="AG71" s="201" t="s">
        <v>469</v>
      </c>
      <c r="AH71" s="193"/>
      <c r="AI71" s="28" t="s">
        <v>378</v>
      </c>
      <c r="AJ71" s="28" t="s">
        <v>389</v>
      </c>
      <c r="AK71" s="28" t="s">
        <v>380</v>
      </c>
    </row>
    <row r="72" spans="1:37" ht="270" x14ac:dyDescent="0.2">
      <c r="A72" s="56">
        <v>63</v>
      </c>
      <c r="B72" s="71">
        <v>5</v>
      </c>
      <c r="C72" s="56">
        <v>5.0999999999999996</v>
      </c>
      <c r="D72" s="71" t="s">
        <v>369</v>
      </c>
      <c r="E72" s="71" t="s">
        <v>136</v>
      </c>
      <c r="F72" s="70" t="s">
        <v>368</v>
      </c>
      <c r="G72" s="188">
        <v>43465</v>
      </c>
      <c r="H72" s="71" t="s">
        <v>35</v>
      </c>
      <c r="I72" s="189" t="s">
        <v>252</v>
      </c>
      <c r="J72" s="189" t="s">
        <v>253</v>
      </c>
      <c r="K72" s="72" t="s">
        <v>254</v>
      </c>
      <c r="L72" s="56" t="s">
        <v>69</v>
      </c>
      <c r="M72" s="190"/>
      <c r="N72" s="67">
        <v>1</v>
      </c>
      <c r="O72" s="191" t="s">
        <v>70</v>
      </c>
      <c r="P72" s="146" t="s">
        <v>135</v>
      </c>
      <c r="Q72" s="146" t="s">
        <v>135</v>
      </c>
      <c r="R72" s="146">
        <v>1</v>
      </c>
      <c r="S72" s="172"/>
      <c r="T72" s="172"/>
      <c r="U72" s="29" t="e">
        <f t="shared" si="9"/>
        <v>#DIV/0!</v>
      </c>
      <c r="V72" s="172"/>
      <c r="W72" s="172"/>
      <c r="X72" s="29" t="e">
        <f t="shared" si="10"/>
        <v>#DIV/0!</v>
      </c>
      <c r="Y72" s="172"/>
      <c r="Z72" s="172"/>
      <c r="AA72" s="29" t="e">
        <f t="shared" si="11"/>
        <v>#DIV/0!</v>
      </c>
      <c r="AB72" s="246">
        <v>2096065423</v>
      </c>
      <c r="AC72" s="246">
        <v>2099171905</v>
      </c>
      <c r="AD72" s="29">
        <f t="shared" si="12"/>
        <v>0.99852013930226458</v>
      </c>
      <c r="AE72" s="192">
        <f>SUM(AD72/R72)</f>
        <v>0.99852013930226458</v>
      </c>
      <c r="AF72" s="244" t="str">
        <f>IF(AE72&lt;80%,"MÍNIMO",IF(AE72&gt;=80%,IF(AE72&lt;90%,"ACEPTABLE",IF(AE72&gt;=90%,"SATISFACTORIO"))))</f>
        <v>SATISFACTORIO</v>
      </c>
      <c r="AG72" s="201" t="s">
        <v>470</v>
      </c>
      <c r="AH72" s="193"/>
      <c r="AI72" s="28" t="s">
        <v>378</v>
      </c>
      <c r="AJ72" s="28" t="s">
        <v>389</v>
      </c>
      <c r="AK72" s="28" t="s">
        <v>380</v>
      </c>
    </row>
    <row r="73" spans="1:37" ht="181.5" customHeight="1" x14ac:dyDescent="0.2">
      <c r="A73" s="56">
        <v>64</v>
      </c>
      <c r="B73" s="71">
        <v>5</v>
      </c>
      <c r="C73" s="56">
        <v>5.0999999999999996</v>
      </c>
      <c r="D73" s="71" t="s">
        <v>369</v>
      </c>
      <c r="E73" s="71" t="s">
        <v>136</v>
      </c>
      <c r="F73" s="70" t="s">
        <v>255</v>
      </c>
      <c r="G73" s="188">
        <v>43465</v>
      </c>
      <c r="H73" s="71" t="s">
        <v>37</v>
      </c>
      <c r="I73" s="189" t="s">
        <v>256</v>
      </c>
      <c r="J73" s="189" t="s">
        <v>257</v>
      </c>
      <c r="K73" s="72" t="s">
        <v>258</v>
      </c>
      <c r="L73" s="56" t="s">
        <v>69</v>
      </c>
      <c r="M73" s="194" t="s">
        <v>89</v>
      </c>
      <c r="N73" s="67">
        <v>0.8</v>
      </c>
      <c r="O73" s="146">
        <v>0.8</v>
      </c>
      <c r="P73" s="146">
        <v>0.8</v>
      </c>
      <c r="Q73" s="146">
        <v>0.8</v>
      </c>
      <c r="R73" s="146">
        <v>0.8</v>
      </c>
      <c r="S73" s="238">
        <v>957</v>
      </c>
      <c r="T73" s="195">
        <v>1072</v>
      </c>
      <c r="U73" s="29">
        <f t="shared" si="9"/>
        <v>0.89272388059701491</v>
      </c>
      <c r="V73" s="238">
        <v>2082</v>
      </c>
      <c r="W73" s="195">
        <v>2328</v>
      </c>
      <c r="X73" s="29">
        <f t="shared" si="10"/>
        <v>0.89432989690721654</v>
      </c>
      <c r="Y73" s="238">
        <v>3102</v>
      </c>
      <c r="Z73" s="195">
        <v>3457</v>
      </c>
      <c r="AA73" s="29">
        <f>+Y73/Z73</f>
        <v>0.8973098061903384</v>
      </c>
      <c r="AB73" s="239">
        <v>4351</v>
      </c>
      <c r="AC73" s="196">
        <v>4870</v>
      </c>
      <c r="AD73" s="29">
        <f>AC73/AB73</f>
        <v>1.1192829234658699</v>
      </c>
      <c r="AE73" s="101">
        <f t="shared" ref="AE73:AE78" si="13">AD73/N73</f>
        <v>1.3991036543323372</v>
      </c>
      <c r="AF73" s="244" t="str">
        <f>IF(AE73&lt;70%,"MÍNIMO",IF(AE73&gt;=70%,IF(AE73&lt;80%,"ACEPTABLE",IF(AE73&gt;=80%,"SATISFACTORIO"))))</f>
        <v>SATISFACTORIO</v>
      </c>
      <c r="AG73" s="202" t="s">
        <v>499</v>
      </c>
      <c r="AH73" s="19"/>
      <c r="AI73" s="28" t="s">
        <v>390</v>
      </c>
      <c r="AJ73" s="56" t="s">
        <v>391</v>
      </c>
      <c r="AK73" s="56" t="s">
        <v>392</v>
      </c>
    </row>
    <row r="74" spans="1:37" ht="103.5" customHeight="1" x14ac:dyDescent="0.2">
      <c r="A74" s="56">
        <v>65</v>
      </c>
      <c r="B74" s="56">
        <v>3</v>
      </c>
      <c r="C74" s="56">
        <v>3.2</v>
      </c>
      <c r="D74" s="56" t="s">
        <v>185</v>
      </c>
      <c r="E74" s="56" t="s">
        <v>61</v>
      </c>
      <c r="F74" s="57" t="s">
        <v>259</v>
      </c>
      <c r="G74" s="58">
        <v>43465</v>
      </c>
      <c r="H74" s="71" t="s">
        <v>35</v>
      </c>
      <c r="I74" s="70" t="s">
        <v>62</v>
      </c>
      <c r="J74" s="57" t="s">
        <v>260</v>
      </c>
      <c r="K74" s="72" t="s">
        <v>63</v>
      </c>
      <c r="L74" s="56" t="s">
        <v>69</v>
      </c>
      <c r="M74" s="197">
        <v>0.95</v>
      </c>
      <c r="N74" s="80">
        <v>0.96</v>
      </c>
      <c r="O74" s="72"/>
      <c r="P74" s="72">
        <v>0.34</v>
      </c>
      <c r="Q74" s="72">
        <v>0.33</v>
      </c>
      <c r="R74" s="72">
        <v>0.33</v>
      </c>
      <c r="S74" s="172"/>
      <c r="T74" s="172"/>
      <c r="U74" s="29" t="s">
        <v>64</v>
      </c>
      <c r="V74" s="172">
        <v>28</v>
      </c>
      <c r="W74" s="172">
        <v>71</v>
      </c>
      <c r="X74" s="29">
        <f>+V74/W74</f>
        <v>0.39436619718309857</v>
      </c>
      <c r="Y74" s="172">
        <v>52</v>
      </c>
      <c r="Z74" s="172">
        <v>71</v>
      </c>
      <c r="AA74" s="29">
        <f>+Y74/Z74</f>
        <v>0.73239436619718312</v>
      </c>
      <c r="AB74" s="172">
        <v>68</v>
      </c>
      <c r="AC74" s="172">
        <v>71</v>
      </c>
      <c r="AD74" s="29">
        <f>AB74/AC74</f>
        <v>0.95774647887323938</v>
      </c>
      <c r="AE74" s="101">
        <f t="shared" si="13"/>
        <v>0.99765258215962438</v>
      </c>
      <c r="AF74" s="244" t="str">
        <f>IF(AE74&lt;80%,"MÍNIMO",IF(AE74&gt;=80%,IF(AE74&lt;90%,"ACEPTABLE",IF(AE74&gt;=90%,"SATISFACTORIO"))))</f>
        <v>SATISFACTORIO</v>
      </c>
      <c r="AG74" s="207" t="s">
        <v>444</v>
      </c>
      <c r="AH74" s="63"/>
      <c r="AI74" s="68" t="s">
        <v>382</v>
      </c>
      <c r="AJ74" s="56" t="s">
        <v>383</v>
      </c>
      <c r="AK74" s="198" t="s">
        <v>384</v>
      </c>
    </row>
    <row r="75" spans="1:37" ht="121.5" customHeight="1" x14ac:dyDescent="0.2">
      <c r="A75" s="56">
        <v>66</v>
      </c>
      <c r="B75" s="56">
        <v>3</v>
      </c>
      <c r="C75" s="56">
        <v>3.2</v>
      </c>
      <c r="D75" s="56" t="s">
        <v>185</v>
      </c>
      <c r="E75" s="56" t="s">
        <v>61</v>
      </c>
      <c r="F75" s="70" t="s">
        <v>65</v>
      </c>
      <c r="G75" s="58">
        <v>43465</v>
      </c>
      <c r="H75" s="71" t="s">
        <v>36</v>
      </c>
      <c r="I75" s="70" t="s">
        <v>66</v>
      </c>
      <c r="J75" s="57" t="s">
        <v>186</v>
      </c>
      <c r="K75" s="72" t="s">
        <v>67</v>
      </c>
      <c r="L75" s="56" t="s">
        <v>69</v>
      </c>
      <c r="M75" s="197">
        <v>1</v>
      </c>
      <c r="N75" s="80">
        <v>0.95</v>
      </c>
      <c r="O75" s="72">
        <v>0.95</v>
      </c>
      <c r="P75" s="72">
        <v>0.95</v>
      </c>
      <c r="Q75" s="72">
        <v>0.95</v>
      </c>
      <c r="R75" s="72">
        <v>0.95</v>
      </c>
      <c r="S75" s="172">
        <v>18</v>
      </c>
      <c r="T75" s="172">
        <v>18</v>
      </c>
      <c r="U75" s="29">
        <f t="shared" ref="U75" si="14">+S75/T75</f>
        <v>1</v>
      </c>
      <c r="V75" s="172">
        <v>43</v>
      </c>
      <c r="W75" s="172">
        <v>43</v>
      </c>
      <c r="X75" s="29">
        <f t="shared" ref="X75:X77" si="15">+V75/W75</f>
        <v>1</v>
      </c>
      <c r="Y75" s="172">
        <v>95</v>
      </c>
      <c r="Z75" s="172">
        <v>95</v>
      </c>
      <c r="AA75" s="29">
        <f t="shared" ref="AA75" si="16">+Y75/Z75</f>
        <v>1</v>
      </c>
      <c r="AB75" s="172">
        <v>153</v>
      </c>
      <c r="AC75" s="172">
        <v>153</v>
      </c>
      <c r="AD75" s="29">
        <f>AB75/AC75</f>
        <v>1</v>
      </c>
      <c r="AE75" s="101">
        <f t="shared" si="13"/>
        <v>1.0526315789473684</v>
      </c>
      <c r="AF75" s="244" t="str">
        <f t="shared" ref="AF75:AF77" si="17">IF(AE75&lt;80%,"MÍNIMO",IF(AE75&gt;=80%,IF(AE75&lt;90%,"ACEPTABLE",IF(AE75&gt;=90%,"SATISFACTORIO"))))</f>
        <v>SATISFACTORIO</v>
      </c>
      <c r="AG75" s="207" t="s">
        <v>443</v>
      </c>
      <c r="AH75" s="143"/>
      <c r="AI75" s="68" t="s">
        <v>382</v>
      </c>
      <c r="AJ75" s="56" t="s">
        <v>383</v>
      </c>
      <c r="AK75" s="198" t="s">
        <v>384</v>
      </c>
    </row>
    <row r="76" spans="1:37" ht="161.25" customHeight="1" x14ac:dyDescent="0.2">
      <c r="A76" s="56">
        <v>67</v>
      </c>
      <c r="B76" s="56">
        <v>3</v>
      </c>
      <c r="C76" s="56">
        <v>3.2</v>
      </c>
      <c r="D76" s="56" t="s">
        <v>185</v>
      </c>
      <c r="E76" s="56" t="s">
        <v>61</v>
      </c>
      <c r="F76" s="57" t="s">
        <v>187</v>
      </c>
      <c r="G76" s="58">
        <v>43465</v>
      </c>
      <c r="H76" s="71" t="s">
        <v>35</v>
      </c>
      <c r="I76" s="70" t="s">
        <v>188</v>
      </c>
      <c r="J76" s="57" t="s">
        <v>189</v>
      </c>
      <c r="K76" s="72" t="s">
        <v>190</v>
      </c>
      <c r="L76" s="56" t="s">
        <v>69</v>
      </c>
      <c r="M76" s="197">
        <v>1</v>
      </c>
      <c r="N76" s="80">
        <v>1</v>
      </c>
      <c r="O76" s="91" t="s">
        <v>64</v>
      </c>
      <c r="P76" s="91" t="s">
        <v>64</v>
      </c>
      <c r="Q76" s="91" t="s">
        <v>64</v>
      </c>
      <c r="R76" s="72">
        <v>1</v>
      </c>
      <c r="S76" s="172" t="s">
        <v>64</v>
      </c>
      <c r="T76" s="172" t="s">
        <v>64</v>
      </c>
      <c r="U76" s="29" t="s">
        <v>64</v>
      </c>
      <c r="V76" s="172" t="s">
        <v>64</v>
      </c>
      <c r="W76" s="172" t="s">
        <v>64</v>
      </c>
      <c r="X76" s="29" t="s">
        <v>64</v>
      </c>
      <c r="Y76" s="172" t="s">
        <v>64</v>
      </c>
      <c r="Z76" s="172" t="s">
        <v>64</v>
      </c>
      <c r="AA76" s="29" t="s">
        <v>429</v>
      </c>
      <c r="AB76" s="240">
        <v>321763333</v>
      </c>
      <c r="AC76" s="240">
        <v>321830000</v>
      </c>
      <c r="AD76" s="29">
        <f>AB76/AC76</f>
        <v>0.99979285026256093</v>
      </c>
      <c r="AE76" s="101">
        <f t="shared" si="13"/>
        <v>0.99979285026256093</v>
      </c>
      <c r="AF76" s="244" t="str">
        <f t="shared" si="17"/>
        <v>SATISFACTORIO</v>
      </c>
      <c r="AG76" s="207" t="s">
        <v>442</v>
      </c>
      <c r="AH76" s="25"/>
      <c r="AI76" s="68" t="s">
        <v>382</v>
      </c>
      <c r="AJ76" s="56" t="s">
        <v>383</v>
      </c>
      <c r="AK76" s="198" t="s">
        <v>384</v>
      </c>
    </row>
    <row r="77" spans="1:37" ht="182.25" customHeight="1" x14ac:dyDescent="0.2">
      <c r="A77" s="56">
        <v>68</v>
      </c>
      <c r="B77" s="56">
        <v>3</v>
      </c>
      <c r="C77" s="56">
        <v>3.2</v>
      </c>
      <c r="D77" s="56" t="s">
        <v>185</v>
      </c>
      <c r="E77" s="56" t="s">
        <v>61</v>
      </c>
      <c r="F77" s="57" t="s">
        <v>293</v>
      </c>
      <c r="G77" s="58">
        <v>43465</v>
      </c>
      <c r="H77" s="71" t="s">
        <v>35</v>
      </c>
      <c r="I77" s="70" t="s">
        <v>294</v>
      </c>
      <c r="J77" s="57" t="s">
        <v>295</v>
      </c>
      <c r="K77" s="72" t="s">
        <v>261</v>
      </c>
      <c r="L77" s="56" t="s">
        <v>69</v>
      </c>
      <c r="M77" s="199"/>
      <c r="N77" s="80">
        <v>1</v>
      </c>
      <c r="O77" s="91" t="s">
        <v>64</v>
      </c>
      <c r="P77" s="146">
        <v>0.5</v>
      </c>
      <c r="Q77" s="91" t="s">
        <v>64</v>
      </c>
      <c r="R77" s="72">
        <v>0.5</v>
      </c>
      <c r="S77" s="172" t="s">
        <v>64</v>
      </c>
      <c r="T77" s="172" t="s">
        <v>64</v>
      </c>
      <c r="U77" s="29" t="s">
        <v>64</v>
      </c>
      <c r="V77" s="172">
        <v>6</v>
      </c>
      <c r="W77" s="172">
        <v>18</v>
      </c>
      <c r="X77" s="29">
        <f t="shared" si="15"/>
        <v>0.33333333333333331</v>
      </c>
      <c r="Y77" s="172">
        <v>1</v>
      </c>
      <c r="Z77" s="172">
        <v>2</v>
      </c>
      <c r="AA77" s="29">
        <f t="shared" ref="AA77:AA82" si="18">SUM(Y77/Z77)</f>
        <v>0.5</v>
      </c>
      <c r="AB77" s="172">
        <v>2</v>
      </c>
      <c r="AC77" s="172">
        <v>2</v>
      </c>
      <c r="AD77" s="29">
        <f>AB77/AC77</f>
        <v>1</v>
      </c>
      <c r="AE77" s="101">
        <f t="shared" si="13"/>
        <v>1</v>
      </c>
      <c r="AF77" s="244" t="str">
        <f t="shared" si="17"/>
        <v>SATISFACTORIO</v>
      </c>
      <c r="AG77" s="207" t="s">
        <v>481</v>
      </c>
      <c r="AH77" s="19"/>
      <c r="AI77" s="68" t="s">
        <v>382</v>
      </c>
      <c r="AJ77" s="56" t="s">
        <v>383</v>
      </c>
      <c r="AK77" s="198" t="s">
        <v>384</v>
      </c>
    </row>
    <row r="78" spans="1:37" ht="117" x14ac:dyDescent="0.2">
      <c r="A78" s="56">
        <v>69</v>
      </c>
      <c r="B78" s="56">
        <v>3</v>
      </c>
      <c r="C78" s="56">
        <v>3.1</v>
      </c>
      <c r="D78" s="56" t="s">
        <v>262</v>
      </c>
      <c r="E78" s="56" t="s">
        <v>143</v>
      </c>
      <c r="F78" s="57" t="s">
        <v>144</v>
      </c>
      <c r="G78" s="58">
        <v>43465</v>
      </c>
      <c r="H78" s="56" t="s">
        <v>35</v>
      </c>
      <c r="I78" s="57" t="s">
        <v>145</v>
      </c>
      <c r="J78" s="57" t="s">
        <v>146</v>
      </c>
      <c r="K78" s="72" t="s">
        <v>312</v>
      </c>
      <c r="L78" s="56" t="s">
        <v>69</v>
      </c>
      <c r="M78" s="200">
        <v>1</v>
      </c>
      <c r="N78" s="80">
        <v>0.98</v>
      </c>
      <c r="O78" s="146">
        <v>0.25</v>
      </c>
      <c r="P78" s="146">
        <v>0.35</v>
      </c>
      <c r="Q78" s="146">
        <v>0.19</v>
      </c>
      <c r="R78" s="146">
        <v>0.19</v>
      </c>
      <c r="S78" s="172">
        <v>6</v>
      </c>
      <c r="T78" s="172">
        <v>28</v>
      </c>
      <c r="U78" s="29">
        <f>SUM(S78/T78)</f>
        <v>0.21428571428571427</v>
      </c>
      <c r="V78" s="172">
        <v>16</v>
      </c>
      <c r="W78" s="172">
        <v>26</v>
      </c>
      <c r="X78" s="29">
        <f>SUM(V78/W78)</f>
        <v>0.61538461538461542</v>
      </c>
      <c r="Y78" s="172">
        <v>21</v>
      </c>
      <c r="Z78" s="172">
        <v>26</v>
      </c>
      <c r="AA78" s="29">
        <f t="shared" si="18"/>
        <v>0.80769230769230771</v>
      </c>
      <c r="AB78" s="172">
        <v>26</v>
      </c>
      <c r="AC78" s="172">
        <v>26</v>
      </c>
      <c r="AD78" s="29">
        <f>SUM(AB78/AC78)</f>
        <v>1</v>
      </c>
      <c r="AE78" s="120">
        <f t="shared" si="13"/>
        <v>1.0204081632653061</v>
      </c>
      <c r="AF78" s="244" t="str">
        <f>IF(AE78&lt;80%,"MÍNIMO",IF(AE78&gt;=80%,IF(AE78&lt;90%,"ACEPTABLE",IF(AE78&gt;=90%,"SATISFACTORIO"))))</f>
        <v>SATISFACTORIO</v>
      </c>
      <c r="AG78" s="208" t="s">
        <v>437</v>
      </c>
      <c r="AI78" s="68" t="s">
        <v>382</v>
      </c>
      <c r="AJ78" s="56" t="s">
        <v>383</v>
      </c>
      <c r="AK78" s="198" t="s">
        <v>384</v>
      </c>
    </row>
    <row r="79" spans="1:37" ht="157.5" x14ac:dyDescent="0.2">
      <c r="A79" s="56">
        <v>70</v>
      </c>
      <c r="B79" s="56">
        <v>3</v>
      </c>
      <c r="C79" s="56">
        <v>3.1</v>
      </c>
      <c r="D79" s="56" t="s">
        <v>262</v>
      </c>
      <c r="E79" s="56" t="s">
        <v>143</v>
      </c>
      <c r="F79" s="57" t="s">
        <v>263</v>
      </c>
      <c r="G79" s="58">
        <v>43465</v>
      </c>
      <c r="H79" s="56" t="s">
        <v>35</v>
      </c>
      <c r="I79" s="57" t="s">
        <v>147</v>
      </c>
      <c r="J79" s="57" t="s">
        <v>264</v>
      </c>
      <c r="K79" s="72" t="s">
        <v>265</v>
      </c>
      <c r="L79" s="56" t="s">
        <v>69</v>
      </c>
      <c r="M79" s="200">
        <v>1</v>
      </c>
      <c r="N79" s="80">
        <v>1</v>
      </c>
      <c r="O79" s="146">
        <v>0</v>
      </c>
      <c r="P79" s="146">
        <v>0.33</v>
      </c>
      <c r="Q79" s="146">
        <v>0.34</v>
      </c>
      <c r="R79" s="146">
        <v>0.33</v>
      </c>
      <c r="S79" s="172"/>
      <c r="T79" s="172"/>
      <c r="U79" s="29"/>
      <c r="V79" s="172">
        <v>13</v>
      </c>
      <c r="W79" s="172">
        <v>39</v>
      </c>
      <c r="X79" s="29">
        <f>SUM(V79/W79)</f>
        <v>0.33333333333333331</v>
      </c>
      <c r="Y79" s="172">
        <v>26</v>
      </c>
      <c r="Z79" s="172">
        <v>39</v>
      </c>
      <c r="AA79" s="29">
        <f t="shared" si="18"/>
        <v>0.66666666666666663</v>
      </c>
      <c r="AB79" s="172">
        <v>39</v>
      </c>
      <c r="AC79" s="172">
        <v>39</v>
      </c>
      <c r="AD79" s="29">
        <f>SUM(AB79/AC79)</f>
        <v>1</v>
      </c>
      <c r="AE79" s="120">
        <f>SUM(AA79)/(O79+P79+Q79)</f>
        <v>0.99502487562189046</v>
      </c>
      <c r="AF79" s="244" t="str">
        <f>IF(AE79&lt;80%,"MÍNIMO",IF(AE79&gt;=80%,IF(AE79&lt;90%,"ACEPTABLE",IF(AE79&gt;=90%,"SATISFACTORIO"))))</f>
        <v>SATISFACTORIO</v>
      </c>
      <c r="AG79" s="208" t="s">
        <v>438</v>
      </c>
      <c r="AI79" s="68" t="s">
        <v>382</v>
      </c>
      <c r="AJ79" s="56" t="s">
        <v>383</v>
      </c>
      <c r="AK79" s="198" t="s">
        <v>384</v>
      </c>
    </row>
    <row r="80" spans="1:37" ht="144.75" customHeight="1" x14ac:dyDescent="0.2">
      <c r="A80" s="56">
        <v>71</v>
      </c>
      <c r="B80" s="56">
        <v>3</v>
      </c>
      <c r="C80" s="56">
        <v>3.1</v>
      </c>
      <c r="D80" s="56" t="s">
        <v>262</v>
      </c>
      <c r="E80" s="56" t="s">
        <v>143</v>
      </c>
      <c r="F80" s="57" t="s">
        <v>296</v>
      </c>
      <c r="G80" s="58">
        <v>43465</v>
      </c>
      <c r="H80" s="56" t="s">
        <v>35</v>
      </c>
      <c r="I80" s="57" t="s">
        <v>365</v>
      </c>
      <c r="J80" s="57" t="s">
        <v>266</v>
      </c>
      <c r="K80" s="72" t="s">
        <v>267</v>
      </c>
      <c r="L80" s="56" t="s">
        <v>69</v>
      </c>
      <c r="M80" s="200">
        <v>1</v>
      </c>
      <c r="N80" s="80">
        <v>1</v>
      </c>
      <c r="O80" s="146">
        <v>0.23</v>
      </c>
      <c r="P80" s="146">
        <v>0.27</v>
      </c>
      <c r="Q80" s="146">
        <v>0.24</v>
      </c>
      <c r="R80" s="146">
        <v>0.26</v>
      </c>
      <c r="S80" s="172">
        <v>8</v>
      </c>
      <c r="T80" s="172">
        <v>28</v>
      </c>
      <c r="U80" s="29">
        <f t="shared" ref="U80" si="19">SUM(S80/T80)</f>
        <v>0.2857142857142857</v>
      </c>
      <c r="V80" s="172">
        <v>17</v>
      </c>
      <c r="W80" s="172">
        <v>28</v>
      </c>
      <c r="X80" s="29">
        <f>SUM(V80/W80)</f>
        <v>0.6071428571428571</v>
      </c>
      <c r="Y80" s="172">
        <v>24</v>
      </c>
      <c r="Z80" s="172">
        <v>28</v>
      </c>
      <c r="AA80" s="29">
        <f t="shared" si="18"/>
        <v>0.8571428571428571</v>
      </c>
      <c r="AB80" s="172">
        <v>29</v>
      </c>
      <c r="AC80" s="172">
        <v>29</v>
      </c>
      <c r="AD80" s="29">
        <f>SUM(AB80/AC80)</f>
        <v>1</v>
      </c>
      <c r="AE80" s="120">
        <f>SUM(AA80)/(O80+P80+Q80)</f>
        <v>1.1583011583011582</v>
      </c>
      <c r="AF80" s="244" t="str">
        <f>IF(AE80&lt;80%,"MÍNIMO",IF(AE80&gt;=80%,IF(AE80&lt;90%,"ACEPTABLE",IF(AE80&gt;=90%,"SATISFACTORIO"))))</f>
        <v>SATISFACTORIO</v>
      </c>
      <c r="AG80" s="208" t="s">
        <v>480</v>
      </c>
      <c r="AI80" s="68" t="s">
        <v>382</v>
      </c>
      <c r="AJ80" s="56" t="s">
        <v>383</v>
      </c>
      <c r="AK80" s="198" t="s">
        <v>384</v>
      </c>
    </row>
    <row r="81" spans="1:37" ht="164.25" customHeight="1" x14ac:dyDescent="0.2">
      <c r="A81" s="56">
        <v>72</v>
      </c>
      <c r="B81" s="56">
        <v>3</v>
      </c>
      <c r="C81" s="56">
        <v>3.1</v>
      </c>
      <c r="D81" s="56" t="s">
        <v>262</v>
      </c>
      <c r="E81" s="56" t="s">
        <v>143</v>
      </c>
      <c r="F81" s="57" t="s">
        <v>148</v>
      </c>
      <c r="G81" s="58">
        <v>43465</v>
      </c>
      <c r="H81" s="56" t="s">
        <v>35</v>
      </c>
      <c r="I81" s="57" t="s">
        <v>366</v>
      </c>
      <c r="J81" s="57" t="s">
        <v>268</v>
      </c>
      <c r="K81" s="72" t="s">
        <v>269</v>
      </c>
      <c r="L81" s="56" t="s">
        <v>69</v>
      </c>
      <c r="M81" s="200">
        <v>1</v>
      </c>
      <c r="N81" s="80">
        <v>1</v>
      </c>
      <c r="O81" s="146">
        <v>0</v>
      </c>
      <c r="P81" s="146">
        <v>0.33</v>
      </c>
      <c r="Q81" s="146">
        <v>0.34</v>
      </c>
      <c r="R81" s="146">
        <v>0.33</v>
      </c>
      <c r="S81" s="172" t="s">
        <v>64</v>
      </c>
      <c r="T81" s="172" t="s">
        <v>64</v>
      </c>
      <c r="U81" s="29"/>
      <c r="V81" s="172">
        <v>12</v>
      </c>
      <c r="W81" s="172">
        <v>36</v>
      </c>
      <c r="X81" s="29">
        <f t="shared" ref="X81:X82" si="20">SUM(V81/W81)</f>
        <v>0.33333333333333331</v>
      </c>
      <c r="Y81" s="172">
        <v>24</v>
      </c>
      <c r="Z81" s="172">
        <v>36</v>
      </c>
      <c r="AA81" s="29">
        <f t="shared" si="18"/>
        <v>0.66666666666666663</v>
      </c>
      <c r="AB81" s="172">
        <v>36</v>
      </c>
      <c r="AC81" s="172">
        <v>36</v>
      </c>
      <c r="AD81" s="29">
        <f>SUM(AB81/AC81)</f>
        <v>1</v>
      </c>
      <c r="AE81" s="120">
        <f>SUM(AA81)/(O81+P81+Q81)</f>
        <v>0.99502487562189046</v>
      </c>
      <c r="AF81" s="244" t="str">
        <f>IF(AE81&lt;80%,"MÍNIMO",IF(AE81&gt;=80%,IF(AE81&lt;90%,"ACEPTABLE",IF(AE81&gt;=90%,"SATISFACTORIO"))))</f>
        <v>SATISFACTORIO</v>
      </c>
      <c r="AG81" s="241" t="s">
        <v>439</v>
      </c>
      <c r="AI81" s="68" t="s">
        <v>382</v>
      </c>
      <c r="AJ81" s="56" t="s">
        <v>383</v>
      </c>
      <c r="AK81" s="198" t="s">
        <v>384</v>
      </c>
    </row>
    <row r="82" spans="1:37" ht="99" x14ac:dyDescent="0.2">
      <c r="A82" s="56">
        <v>73</v>
      </c>
      <c r="B82" s="56">
        <v>3</v>
      </c>
      <c r="C82" s="56">
        <v>3.1</v>
      </c>
      <c r="D82" s="56" t="s">
        <v>262</v>
      </c>
      <c r="E82" s="56" t="s">
        <v>143</v>
      </c>
      <c r="F82" s="57" t="s">
        <v>270</v>
      </c>
      <c r="G82" s="58">
        <v>43465</v>
      </c>
      <c r="H82" s="56" t="s">
        <v>35</v>
      </c>
      <c r="I82" s="57" t="s">
        <v>271</v>
      </c>
      <c r="J82" s="57" t="s">
        <v>272</v>
      </c>
      <c r="K82" s="72" t="s">
        <v>273</v>
      </c>
      <c r="L82" s="56" t="s">
        <v>69</v>
      </c>
      <c r="M82" s="200">
        <v>1</v>
      </c>
      <c r="N82" s="80">
        <v>1</v>
      </c>
      <c r="O82" s="146">
        <v>0.34</v>
      </c>
      <c r="P82" s="146">
        <v>0.17</v>
      </c>
      <c r="Q82" s="146">
        <v>0.26</v>
      </c>
      <c r="R82" s="146">
        <v>0.23</v>
      </c>
      <c r="S82" s="172">
        <v>9</v>
      </c>
      <c r="T82" s="172">
        <v>26</v>
      </c>
      <c r="U82" s="29">
        <f t="shared" ref="U82" si="21">SUM(S82/T82)</f>
        <v>0.34615384615384615</v>
      </c>
      <c r="V82" s="172">
        <v>13</v>
      </c>
      <c r="W82" s="172">
        <v>26</v>
      </c>
      <c r="X82" s="29">
        <f t="shared" si="20"/>
        <v>0.5</v>
      </c>
      <c r="Y82" s="172">
        <v>20</v>
      </c>
      <c r="Z82" s="172">
        <v>26</v>
      </c>
      <c r="AA82" s="29">
        <f t="shared" si="18"/>
        <v>0.76923076923076927</v>
      </c>
      <c r="AB82" s="172">
        <v>26</v>
      </c>
      <c r="AC82" s="172">
        <v>26</v>
      </c>
      <c r="AD82" s="29">
        <f>SUM(AB82/AC82)</f>
        <v>1</v>
      </c>
      <c r="AE82" s="120">
        <f>SUM(AA82)/(O82+P82+Q82)</f>
        <v>0.99900099900099903</v>
      </c>
      <c r="AF82" s="244" t="str">
        <f>IF(AE82&lt;80%,"MÍNIMO",IF(AE82&gt;=80%,IF(AE82&lt;90%,"ACEPTABLE",IF(AE82&gt;=90%,"SATISFACTORIO"))))</f>
        <v>SATISFACTORIO</v>
      </c>
      <c r="AG82" s="207" t="s">
        <v>440</v>
      </c>
      <c r="AI82" s="68" t="s">
        <v>382</v>
      </c>
      <c r="AJ82" s="56" t="s">
        <v>383</v>
      </c>
      <c r="AK82" s="198" t="s">
        <v>384</v>
      </c>
    </row>
    <row r="83" spans="1:37" ht="85.5" customHeight="1" x14ac:dyDescent="0.2">
      <c r="I83" s="20"/>
      <c r="N83" s="20"/>
    </row>
    <row r="84" spans="1:37" ht="85.5" customHeight="1" x14ac:dyDescent="0.2">
      <c r="I84" s="20"/>
      <c r="N84" s="20"/>
    </row>
  </sheetData>
  <sheetProtection formatCells="0" formatColumns="0" formatRows="0" sort="0" autoFilter="0" pivotTables="0"/>
  <autoFilter ref="A9:BE82"/>
  <mergeCells count="35">
    <mergeCell ref="A1:C3"/>
    <mergeCell ref="A4:L4"/>
    <mergeCell ref="A5:L5"/>
    <mergeCell ref="A6:R6"/>
    <mergeCell ref="S6:AG6"/>
    <mergeCell ref="G8:G9"/>
    <mergeCell ref="AE8:AE9"/>
    <mergeCell ref="AF8:AF9"/>
    <mergeCell ref="AG8:AG9"/>
    <mergeCell ref="A7:A9"/>
    <mergeCell ref="B7:C7"/>
    <mergeCell ref="D7:G7"/>
    <mergeCell ref="H7:L7"/>
    <mergeCell ref="M7:R7"/>
    <mergeCell ref="B8:B9"/>
    <mergeCell ref="C8:C9"/>
    <mergeCell ref="D8:D9"/>
    <mergeCell ref="E8:E9"/>
    <mergeCell ref="F8:F9"/>
    <mergeCell ref="AI8:AK8"/>
    <mergeCell ref="D1:AF3"/>
    <mergeCell ref="N8:N9"/>
    <mergeCell ref="O8:R8"/>
    <mergeCell ref="S8:U8"/>
    <mergeCell ref="V8:X8"/>
    <mergeCell ref="Y8:AA8"/>
    <mergeCell ref="AB8:AD8"/>
    <mergeCell ref="H8:H9"/>
    <mergeCell ref="I8:I9"/>
    <mergeCell ref="J8:J9"/>
    <mergeCell ref="K8:K9"/>
    <mergeCell ref="L8:L9"/>
    <mergeCell ref="S7:AE7"/>
    <mergeCell ref="AF7:AG7"/>
    <mergeCell ref="M8:M9"/>
  </mergeCells>
  <conditionalFormatting sqref="AI9:AI10 AK9:AK10">
    <cfRule type="cellIs" dxfId="116" priority="146" stopIfTrue="1" operator="equal">
      <formula>"MINIMO"</formula>
    </cfRule>
    <cfRule type="cellIs" dxfId="115" priority="147" stopIfTrue="1" operator="equal">
      <formula>"ACEPTABLE"</formula>
    </cfRule>
    <cfRule type="cellIs" dxfId="114" priority="148" stopIfTrue="1" operator="equal">
      <formula>"SATISFACTORIO"</formula>
    </cfRule>
  </conditionalFormatting>
  <conditionalFormatting sqref="I26:J26">
    <cfRule type="cellIs" dxfId="113" priority="140" stopIfTrue="1" operator="equal">
      <formula>#REF!</formula>
    </cfRule>
    <cfRule type="cellIs" dxfId="112" priority="141" stopIfTrue="1" operator="equal">
      <formula>#REF!</formula>
    </cfRule>
    <cfRule type="cellIs" dxfId="111" priority="142" stopIfTrue="1" operator="equal">
      <formula>#REF!</formula>
    </cfRule>
  </conditionalFormatting>
  <conditionalFormatting sqref="K26">
    <cfRule type="cellIs" dxfId="110" priority="143" stopIfTrue="1" operator="equal">
      <formula>#REF!</formula>
    </cfRule>
    <cfRule type="cellIs" dxfId="109" priority="144" stopIfTrue="1" operator="equal">
      <formula>#REF!</formula>
    </cfRule>
    <cfRule type="cellIs" dxfId="108" priority="145" stopIfTrue="1" operator="equal">
      <formula>#REF!</formula>
    </cfRule>
  </conditionalFormatting>
  <conditionalFormatting sqref="K63:K66">
    <cfRule type="cellIs" dxfId="107" priority="137" stopIfTrue="1" operator="equal">
      <formula>#REF!</formula>
    </cfRule>
    <cfRule type="cellIs" dxfId="106" priority="138" stopIfTrue="1" operator="equal">
      <formula>#REF!</formula>
    </cfRule>
    <cfRule type="cellIs" dxfId="105" priority="139" stopIfTrue="1" operator="equal">
      <formula>#REF!</formula>
    </cfRule>
  </conditionalFormatting>
  <conditionalFormatting sqref="I65:J65">
    <cfRule type="cellIs" dxfId="104" priority="134" stopIfTrue="1" operator="equal">
      <formula>#REF!</formula>
    </cfRule>
    <cfRule type="cellIs" dxfId="103" priority="135" stopIfTrue="1" operator="equal">
      <formula>#REF!</formula>
    </cfRule>
    <cfRule type="cellIs" dxfId="102" priority="136" stopIfTrue="1" operator="equal">
      <formula>#REF!</formula>
    </cfRule>
  </conditionalFormatting>
  <conditionalFormatting sqref="K61">
    <cfRule type="cellIs" dxfId="101" priority="131" stopIfTrue="1" operator="equal">
      <formula>#REF!</formula>
    </cfRule>
    <cfRule type="cellIs" dxfId="100" priority="132" stopIfTrue="1" operator="equal">
      <formula>#REF!</formula>
    </cfRule>
    <cfRule type="cellIs" dxfId="99" priority="133" stopIfTrue="1" operator="equal">
      <formula>#REF!</formula>
    </cfRule>
  </conditionalFormatting>
  <conditionalFormatting sqref="K67">
    <cfRule type="cellIs" dxfId="98" priority="128" stopIfTrue="1" operator="equal">
      <formula>#REF!</formula>
    </cfRule>
    <cfRule type="cellIs" dxfId="97" priority="129" stopIfTrue="1" operator="equal">
      <formula>#REF!</formula>
    </cfRule>
    <cfRule type="cellIs" dxfId="96" priority="130" stopIfTrue="1" operator="equal">
      <formula>#REF!</formula>
    </cfRule>
  </conditionalFormatting>
  <conditionalFormatting sqref="AF78">
    <cfRule type="cellIs" dxfId="95" priority="122" stopIfTrue="1" operator="equal">
      <formula>$AK$9</formula>
    </cfRule>
    <cfRule type="cellIs" dxfId="94" priority="123" stopIfTrue="1" operator="equal">
      <formula>$AJ$9</formula>
    </cfRule>
    <cfRule type="cellIs" dxfId="93" priority="124" stopIfTrue="1" operator="equal">
      <formula>$AI$9</formula>
    </cfRule>
  </conditionalFormatting>
  <conditionalFormatting sqref="AF79:AF82">
    <cfRule type="cellIs" dxfId="92" priority="119" stopIfTrue="1" operator="equal">
      <formula>$AK$9</formula>
    </cfRule>
    <cfRule type="cellIs" dxfId="91" priority="120" stopIfTrue="1" operator="equal">
      <formula>$AJ$9</formula>
    </cfRule>
    <cfRule type="cellIs" dxfId="90" priority="121" stopIfTrue="1" operator="equal">
      <formula>$AI$9</formula>
    </cfRule>
  </conditionalFormatting>
  <conditionalFormatting sqref="AF73 AF68:AF71">
    <cfRule type="cellIs" dxfId="89" priority="109" stopIfTrue="1" operator="equal">
      <formula>$AK$9</formula>
    </cfRule>
    <cfRule type="cellIs" dxfId="88" priority="110" stopIfTrue="1" operator="equal">
      <formula>$AJ$9</formula>
    </cfRule>
    <cfRule type="cellIs" dxfId="87" priority="111" stopIfTrue="1" operator="equal">
      <formula>$AI$9</formula>
    </cfRule>
  </conditionalFormatting>
  <conditionalFormatting sqref="AF72">
    <cfRule type="cellIs" dxfId="86" priority="106" stopIfTrue="1" operator="equal">
      <formula>$AK$9</formula>
    </cfRule>
    <cfRule type="cellIs" dxfId="85" priority="107" stopIfTrue="1" operator="equal">
      <formula>$AJ$9</formula>
    </cfRule>
    <cfRule type="cellIs" dxfId="84" priority="108" stopIfTrue="1" operator="equal">
      <formula>$AI$9</formula>
    </cfRule>
  </conditionalFormatting>
  <conditionalFormatting sqref="AF74:AF77">
    <cfRule type="cellIs" dxfId="83" priority="103" stopIfTrue="1" operator="equal">
      <formula>$AK$9</formula>
    </cfRule>
    <cfRule type="cellIs" dxfId="82" priority="104" stopIfTrue="1" operator="equal">
      <formula>$AJ$9</formula>
    </cfRule>
    <cfRule type="cellIs" dxfId="81" priority="105" stopIfTrue="1" operator="equal">
      <formula>$AI$9</formula>
    </cfRule>
  </conditionalFormatting>
  <conditionalFormatting sqref="AF58">
    <cfRule type="cellIs" dxfId="80" priority="100" stopIfTrue="1" operator="equal">
      <formula>$AK$9</formula>
    </cfRule>
    <cfRule type="cellIs" dxfId="79" priority="101" stopIfTrue="1" operator="equal">
      <formula>$AJ$9</formula>
    </cfRule>
    <cfRule type="cellIs" dxfId="78" priority="102" stopIfTrue="1" operator="equal">
      <formula>$AI$9</formula>
    </cfRule>
  </conditionalFormatting>
  <conditionalFormatting sqref="AF59">
    <cfRule type="cellIs" dxfId="77" priority="97" stopIfTrue="1" operator="equal">
      <formula>$AK$9</formula>
    </cfRule>
    <cfRule type="cellIs" dxfId="76" priority="98" stopIfTrue="1" operator="equal">
      <formula>$AJ$9</formula>
    </cfRule>
    <cfRule type="cellIs" dxfId="75" priority="99" stopIfTrue="1" operator="equal">
      <formula>$AI$9</formula>
    </cfRule>
  </conditionalFormatting>
  <conditionalFormatting sqref="AF60">
    <cfRule type="cellIs" dxfId="74" priority="94" stopIfTrue="1" operator="equal">
      <formula>$AK$9</formula>
    </cfRule>
    <cfRule type="cellIs" dxfId="73" priority="95" stopIfTrue="1" operator="equal">
      <formula>$AJ$9</formula>
    </cfRule>
    <cfRule type="cellIs" dxfId="72" priority="96" stopIfTrue="1" operator="equal">
      <formula>$AI$9</formula>
    </cfRule>
  </conditionalFormatting>
  <conditionalFormatting sqref="AF61">
    <cfRule type="cellIs" dxfId="71" priority="91" stopIfTrue="1" operator="equal">
      <formula>$AK$9</formula>
    </cfRule>
    <cfRule type="cellIs" dxfId="70" priority="92" stopIfTrue="1" operator="equal">
      <formula>$AJ$9</formula>
    </cfRule>
    <cfRule type="cellIs" dxfId="69" priority="93" stopIfTrue="1" operator="equal">
      <formula>$AI$9</formula>
    </cfRule>
  </conditionalFormatting>
  <conditionalFormatting sqref="AF62">
    <cfRule type="cellIs" dxfId="68" priority="88" stopIfTrue="1" operator="equal">
      <formula>$AK$9</formula>
    </cfRule>
    <cfRule type="cellIs" dxfId="67" priority="89" stopIfTrue="1" operator="equal">
      <formula>$AJ$9</formula>
    </cfRule>
    <cfRule type="cellIs" dxfId="66" priority="90" stopIfTrue="1" operator="equal">
      <formula>$AI$9</formula>
    </cfRule>
  </conditionalFormatting>
  <conditionalFormatting sqref="AF63">
    <cfRule type="cellIs" dxfId="65" priority="85" stopIfTrue="1" operator="equal">
      <formula>$AK$9</formula>
    </cfRule>
    <cfRule type="cellIs" dxfId="64" priority="86" stopIfTrue="1" operator="equal">
      <formula>$AJ$9</formula>
    </cfRule>
    <cfRule type="cellIs" dxfId="63" priority="87" stopIfTrue="1" operator="equal">
      <formula>$AI$9</formula>
    </cfRule>
  </conditionalFormatting>
  <conditionalFormatting sqref="AF64">
    <cfRule type="cellIs" dxfId="62" priority="82" stopIfTrue="1" operator="equal">
      <formula>$AK$9</formula>
    </cfRule>
    <cfRule type="cellIs" dxfId="61" priority="83" stopIfTrue="1" operator="equal">
      <formula>$AJ$9</formula>
    </cfRule>
    <cfRule type="cellIs" dxfId="60" priority="84" stopIfTrue="1" operator="equal">
      <formula>$AI$9</formula>
    </cfRule>
  </conditionalFormatting>
  <conditionalFormatting sqref="AF65">
    <cfRule type="cellIs" dxfId="59" priority="79" stopIfTrue="1" operator="equal">
      <formula>$AK$9</formula>
    </cfRule>
    <cfRule type="cellIs" dxfId="58" priority="80" stopIfTrue="1" operator="equal">
      <formula>$AJ$9</formula>
    </cfRule>
    <cfRule type="cellIs" dxfId="57" priority="81" stopIfTrue="1" operator="equal">
      <formula>$AI$9</formula>
    </cfRule>
  </conditionalFormatting>
  <conditionalFormatting sqref="AF66:AF67">
    <cfRule type="cellIs" dxfId="56" priority="73" stopIfTrue="1" operator="equal">
      <formula>$AK$9</formula>
    </cfRule>
    <cfRule type="cellIs" dxfId="55" priority="74" stopIfTrue="1" operator="equal">
      <formula>$AJ$9</formula>
    </cfRule>
    <cfRule type="cellIs" dxfId="54" priority="75" stopIfTrue="1" operator="equal">
      <formula>$AI$9</formula>
    </cfRule>
  </conditionalFormatting>
  <conditionalFormatting sqref="AI47:AK47">
    <cfRule type="cellIs" dxfId="53" priority="28" stopIfTrue="1" operator="equal">
      <formula>"MINIMO"</formula>
    </cfRule>
    <cfRule type="cellIs" dxfId="52" priority="29" stopIfTrue="1" operator="equal">
      <formula>"ACEPTABLE"</formula>
    </cfRule>
    <cfRule type="cellIs" dxfId="51" priority="30" stopIfTrue="1" operator="equal">
      <formula>"SATISFACTORIO"</formula>
    </cfRule>
  </conditionalFormatting>
  <conditionalFormatting sqref="AI39:AK39 AI41:AK41">
    <cfRule type="cellIs" dxfId="50" priority="70" stopIfTrue="1" operator="equal">
      <formula>"MINIMO"</formula>
    </cfRule>
    <cfRule type="cellIs" dxfId="49" priority="71" stopIfTrue="1" operator="equal">
      <formula>"ACEPTABLE"</formula>
    </cfRule>
    <cfRule type="cellIs" dxfId="48" priority="72" stopIfTrue="1" operator="equal">
      <formula>"SATISFACTORIO"</formula>
    </cfRule>
  </conditionalFormatting>
  <conditionalFormatting sqref="AI45:AJ45">
    <cfRule type="cellIs" dxfId="47" priority="58" stopIfTrue="1" operator="equal">
      <formula>"MINIMO"</formula>
    </cfRule>
    <cfRule type="cellIs" dxfId="46" priority="59" stopIfTrue="1" operator="equal">
      <formula>"ACEPTABLE"</formula>
    </cfRule>
    <cfRule type="cellIs" dxfId="45" priority="60" stopIfTrue="1" operator="equal">
      <formula>"SATISFACTORIO"</formula>
    </cfRule>
  </conditionalFormatting>
  <conditionalFormatting sqref="AK45">
    <cfRule type="cellIs" dxfId="44" priority="64" stopIfTrue="1" operator="equal">
      <formula>"MINIMO"</formula>
    </cfRule>
    <cfRule type="cellIs" dxfId="43" priority="65" stopIfTrue="1" operator="equal">
      <formula>"ACEPTABLE"</formula>
    </cfRule>
    <cfRule type="cellIs" dxfId="42" priority="66" stopIfTrue="1" operator="equal">
      <formula>"SATISFACTORIO"</formula>
    </cfRule>
  </conditionalFormatting>
  <conditionalFormatting sqref="AI42:AK42">
    <cfRule type="cellIs" dxfId="41" priority="61" stopIfTrue="1" operator="equal">
      <formula>"MINIMO"</formula>
    </cfRule>
    <cfRule type="cellIs" dxfId="40" priority="62" stopIfTrue="1" operator="equal">
      <formula>"ACEPTABLE"</formula>
    </cfRule>
    <cfRule type="cellIs" dxfId="39" priority="63" stopIfTrue="1" operator="equal">
      <formula>"SATISFACTORIO"</formula>
    </cfRule>
  </conditionalFormatting>
  <conditionalFormatting sqref="AI46:AK46">
    <cfRule type="cellIs" dxfId="38" priority="52" stopIfTrue="1" operator="equal">
      <formula>"MINIMO"</formula>
    </cfRule>
    <cfRule type="cellIs" dxfId="37" priority="53" stopIfTrue="1" operator="equal">
      <formula>"ACEPTABLE"</formula>
    </cfRule>
    <cfRule type="cellIs" dxfId="36" priority="54" stopIfTrue="1" operator="equal">
      <formula>"SATISFACTORIO"</formula>
    </cfRule>
  </conditionalFormatting>
  <conditionalFormatting sqref="AI40:AK40">
    <cfRule type="cellIs" dxfId="35" priority="49" stopIfTrue="1" operator="equal">
      <formula>"MINIMO"</formula>
    </cfRule>
    <cfRule type="cellIs" dxfId="34" priority="50" stopIfTrue="1" operator="equal">
      <formula>"ACEPTABLE"</formula>
    </cfRule>
    <cfRule type="cellIs" dxfId="33" priority="51" stopIfTrue="1" operator="equal">
      <formula>"SATISFACTORIO"</formula>
    </cfRule>
  </conditionalFormatting>
  <conditionalFormatting sqref="AI43:AK43">
    <cfRule type="cellIs" dxfId="32" priority="43" stopIfTrue="1" operator="equal">
      <formula>"MINIMO"</formula>
    </cfRule>
    <cfRule type="cellIs" dxfId="31" priority="44" stopIfTrue="1" operator="equal">
      <formula>"ACEPTABLE"</formula>
    </cfRule>
    <cfRule type="cellIs" dxfId="30" priority="45" stopIfTrue="1" operator="equal">
      <formula>"SATISFACTORIO"</formula>
    </cfRule>
  </conditionalFormatting>
  <conditionalFormatting sqref="AK44">
    <cfRule type="cellIs" dxfId="29" priority="40" stopIfTrue="1" operator="equal">
      <formula>"MINIMO"</formula>
    </cfRule>
    <cfRule type="cellIs" dxfId="28" priority="41" stopIfTrue="1" operator="equal">
      <formula>"ACEPTABLE"</formula>
    </cfRule>
    <cfRule type="cellIs" dxfId="27" priority="42" stopIfTrue="1" operator="equal">
      <formula>"SATISFACTORIO"</formula>
    </cfRule>
  </conditionalFormatting>
  <conditionalFormatting sqref="AI44:AJ44">
    <cfRule type="cellIs" dxfId="26" priority="37" stopIfTrue="1" operator="equal">
      <formula>"MINIMO"</formula>
    </cfRule>
    <cfRule type="cellIs" dxfId="25" priority="38" stopIfTrue="1" operator="equal">
      <formula>"ACEPTABLE"</formula>
    </cfRule>
    <cfRule type="cellIs" dxfId="24" priority="39" stopIfTrue="1" operator="equal">
      <formula>"SATISFACTORIO"</formula>
    </cfRule>
  </conditionalFormatting>
  <conditionalFormatting sqref="AF31:AF32">
    <cfRule type="containsText" dxfId="23" priority="27" operator="containsText" text="SATISFACTORIO">
      <formula>NOT(ISERROR(SEARCH("SATISFACTORIO",AF31)))</formula>
    </cfRule>
  </conditionalFormatting>
  <conditionalFormatting sqref="AF31:AF32">
    <cfRule type="containsText" dxfId="22" priority="25" operator="containsText" text="MÍNIMO">
      <formula>NOT(ISERROR(SEARCH("MÍNIMO",AF31)))</formula>
    </cfRule>
  </conditionalFormatting>
  <conditionalFormatting sqref="AF31:AF32">
    <cfRule type="containsText" dxfId="21" priority="26" operator="containsText" text="ACEPTABLE">
      <formula>NOT(ISERROR(SEARCH("ACEPTABLE",AF31)))</formula>
    </cfRule>
  </conditionalFormatting>
  <conditionalFormatting sqref="AF34:AF38">
    <cfRule type="containsText" dxfId="20" priority="24" operator="containsText" text="SATISFACTORIO">
      <formula>NOT(ISERROR(SEARCH("SATISFACTORIO",AF34)))</formula>
    </cfRule>
  </conditionalFormatting>
  <conditionalFormatting sqref="AF34:AF38">
    <cfRule type="containsText" dxfId="19" priority="22" operator="containsText" text="MÍNIMO">
      <formula>NOT(ISERROR(SEARCH("MÍNIMO",AF34)))</formula>
    </cfRule>
  </conditionalFormatting>
  <conditionalFormatting sqref="AF34:AF38">
    <cfRule type="containsText" dxfId="18" priority="23" operator="containsText" text="ACEPTABLE">
      <formula>NOT(ISERROR(SEARCH("ACEPTABLE",AF34)))</formula>
    </cfRule>
  </conditionalFormatting>
  <conditionalFormatting sqref="AF33">
    <cfRule type="containsText" dxfId="17" priority="21" operator="containsText" text="SATISFACTORIO">
      <formula>NOT(ISERROR(SEARCH("SATISFACTORIO",AF33)))</formula>
    </cfRule>
  </conditionalFormatting>
  <conditionalFormatting sqref="AF33">
    <cfRule type="containsText" dxfId="16" priority="19" operator="containsText" text="MÍNIMO">
      <formula>NOT(ISERROR(SEARCH("MÍNIMO",AF33)))</formula>
    </cfRule>
  </conditionalFormatting>
  <conditionalFormatting sqref="AF33">
    <cfRule type="containsText" dxfId="15" priority="20" operator="containsText" text="ACEPTABLE">
      <formula>NOT(ISERROR(SEARCH("ACEPTABLE",AF33)))</formula>
    </cfRule>
  </conditionalFormatting>
  <conditionalFormatting sqref="AF39">
    <cfRule type="containsText" dxfId="14" priority="15" operator="containsText" text="SATISFACTORIO">
      <formula>NOT(ISERROR(SEARCH("SATISFACTORIO",AF39)))</formula>
    </cfRule>
  </conditionalFormatting>
  <conditionalFormatting sqref="AF39">
    <cfRule type="containsText" dxfId="13" priority="13" operator="containsText" text="MÍNIMO">
      <formula>NOT(ISERROR(SEARCH("MÍNIMO",AF39)))</formula>
    </cfRule>
  </conditionalFormatting>
  <conditionalFormatting sqref="AF39">
    <cfRule type="containsText" dxfId="12" priority="14" operator="containsText" text="ACEPTABLE">
      <formula>NOT(ISERROR(SEARCH("ACEPTABLE",AF39)))</formula>
    </cfRule>
  </conditionalFormatting>
  <conditionalFormatting sqref="AF40">
    <cfRule type="containsText" dxfId="11" priority="12" operator="containsText" text="SATISFACTORIO">
      <formula>NOT(ISERROR(SEARCH("SATISFACTORIO",AF40)))</formula>
    </cfRule>
  </conditionalFormatting>
  <conditionalFormatting sqref="AF40">
    <cfRule type="containsText" dxfId="10" priority="10" operator="containsText" text="MÍNIMO">
      <formula>NOT(ISERROR(SEARCH("MÍNIMO",AF40)))</formula>
    </cfRule>
  </conditionalFormatting>
  <conditionalFormatting sqref="AF40">
    <cfRule type="containsText" dxfId="9" priority="11" operator="containsText" text="ACEPTABLE">
      <formula>NOT(ISERROR(SEARCH("ACEPTABLE",AF40)))</formula>
    </cfRule>
  </conditionalFormatting>
  <conditionalFormatting sqref="AF41:AF52">
    <cfRule type="containsText" dxfId="8" priority="9" operator="containsText" text="SATISFACTORIO">
      <formula>NOT(ISERROR(SEARCH("SATISFACTORIO",AF41)))</formula>
    </cfRule>
  </conditionalFormatting>
  <conditionalFormatting sqref="AF41:AF52">
    <cfRule type="containsText" dxfId="7" priority="7" operator="containsText" text="MÍNIMO">
      <formula>NOT(ISERROR(SEARCH("MÍNIMO",AF41)))</formula>
    </cfRule>
  </conditionalFormatting>
  <conditionalFormatting sqref="AF41:AF52">
    <cfRule type="containsText" dxfId="6" priority="8" operator="containsText" text="ACEPTABLE">
      <formula>NOT(ISERROR(SEARCH("ACEPTABLE",AF41)))</formula>
    </cfRule>
  </conditionalFormatting>
  <conditionalFormatting sqref="AF28:AF30">
    <cfRule type="containsText" dxfId="5" priority="6" operator="containsText" text="SATISFACTORIO">
      <formula>NOT(ISERROR(SEARCH("SATISFACTORIO",AF28)))</formula>
    </cfRule>
  </conditionalFormatting>
  <conditionalFormatting sqref="AF28:AF30">
    <cfRule type="containsText" dxfId="4" priority="4" operator="containsText" text="MÍNIMO">
      <formula>NOT(ISERROR(SEARCH("MÍNIMO",AF28)))</formula>
    </cfRule>
  </conditionalFormatting>
  <conditionalFormatting sqref="AF28:AF30">
    <cfRule type="containsText" dxfId="3" priority="5" operator="containsText" text="ACEPTABLE">
      <formula>NOT(ISERROR(SEARCH("ACEPTABLE",AF28)))</formula>
    </cfRule>
  </conditionalFormatting>
  <conditionalFormatting sqref="AF27">
    <cfRule type="containsText" dxfId="2" priority="3" operator="containsText" text="SATISFACTORIO">
      <formula>NOT(ISERROR(SEARCH("SATISFACTORIO",AF27)))</formula>
    </cfRule>
  </conditionalFormatting>
  <conditionalFormatting sqref="AF27">
    <cfRule type="containsText" dxfId="1" priority="1" operator="containsText" text="MÍNIMO">
      <formula>NOT(ISERROR(SEARCH("MÍNIMO",AF27)))</formula>
    </cfRule>
  </conditionalFormatting>
  <conditionalFormatting sqref="AF27">
    <cfRule type="containsText" dxfId="0" priority="2" operator="containsText" text="ACEPTABLE">
      <formula>NOT(ISERROR(SEARCH("ACEPTABLE",AF27)))</formula>
    </cfRule>
  </conditionalFormatting>
  <dataValidations count="3">
    <dataValidation type="list" allowBlank="1" showInputMessage="1" showErrorMessage="1" sqref="H65574:H65579 JD65574:JD65579 SZ65574:SZ65579 ACV65574:ACV65579 AMR65574:AMR65579 AWN65574:AWN65579 BGJ65574:BGJ65579 BQF65574:BQF65579 CAB65574:CAB65579 CJX65574:CJX65579 CTT65574:CTT65579 DDP65574:DDP65579 DNL65574:DNL65579 DXH65574:DXH65579 EHD65574:EHD65579 EQZ65574:EQZ65579 FAV65574:FAV65579 FKR65574:FKR65579 FUN65574:FUN65579 GEJ65574:GEJ65579 GOF65574:GOF65579 GYB65574:GYB65579 HHX65574:HHX65579 HRT65574:HRT65579 IBP65574:IBP65579 ILL65574:ILL65579 IVH65574:IVH65579 JFD65574:JFD65579 JOZ65574:JOZ65579 JYV65574:JYV65579 KIR65574:KIR65579 KSN65574:KSN65579 LCJ65574:LCJ65579 LMF65574:LMF65579 LWB65574:LWB65579 MFX65574:MFX65579 MPT65574:MPT65579 MZP65574:MZP65579 NJL65574:NJL65579 NTH65574:NTH65579 ODD65574:ODD65579 OMZ65574:OMZ65579 OWV65574:OWV65579 PGR65574:PGR65579 PQN65574:PQN65579 QAJ65574:QAJ65579 QKF65574:QKF65579 QUB65574:QUB65579 RDX65574:RDX65579 RNT65574:RNT65579 RXP65574:RXP65579 SHL65574:SHL65579 SRH65574:SRH65579 TBD65574:TBD65579 TKZ65574:TKZ65579 TUV65574:TUV65579 UER65574:UER65579 UON65574:UON65579 UYJ65574:UYJ65579 VIF65574:VIF65579 VSB65574:VSB65579 WBX65574:WBX65579 WLT65574:WLT65579 WVP65574:WVP65579 H131110:H131115 JD131110:JD131115 SZ131110:SZ131115 ACV131110:ACV131115 AMR131110:AMR131115 AWN131110:AWN131115 BGJ131110:BGJ131115 BQF131110:BQF131115 CAB131110:CAB131115 CJX131110:CJX131115 CTT131110:CTT131115 DDP131110:DDP131115 DNL131110:DNL131115 DXH131110:DXH131115 EHD131110:EHD131115 EQZ131110:EQZ131115 FAV131110:FAV131115 FKR131110:FKR131115 FUN131110:FUN131115 GEJ131110:GEJ131115 GOF131110:GOF131115 GYB131110:GYB131115 HHX131110:HHX131115 HRT131110:HRT131115 IBP131110:IBP131115 ILL131110:ILL131115 IVH131110:IVH131115 JFD131110:JFD131115 JOZ131110:JOZ131115 JYV131110:JYV131115 KIR131110:KIR131115 KSN131110:KSN131115 LCJ131110:LCJ131115 LMF131110:LMF131115 LWB131110:LWB131115 MFX131110:MFX131115 MPT131110:MPT131115 MZP131110:MZP131115 NJL131110:NJL131115 NTH131110:NTH131115 ODD131110:ODD131115 OMZ131110:OMZ131115 OWV131110:OWV131115 PGR131110:PGR131115 PQN131110:PQN131115 QAJ131110:QAJ131115 QKF131110:QKF131115 QUB131110:QUB131115 RDX131110:RDX131115 RNT131110:RNT131115 RXP131110:RXP131115 SHL131110:SHL131115 SRH131110:SRH131115 TBD131110:TBD131115 TKZ131110:TKZ131115 TUV131110:TUV131115 UER131110:UER131115 UON131110:UON131115 UYJ131110:UYJ131115 VIF131110:VIF131115 VSB131110:VSB131115 WBX131110:WBX131115 WLT131110:WLT131115 WVP131110:WVP131115 H196646:H196651 JD196646:JD196651 SZ196646:SZ196651 ACV196646:ACV196651 AMR196646:AMR196651 AWN196646:AWN196651 BGJ196646:BGJ196651 BQF196646:BQF196651 CAB196646:CAB196651 CJX196646:CJX196651 CTT196646:CTT196651 DDP196646:DDP196651 DNL196646:DNL196651 DXH196646:DXH196651 EHD196646:EHD196651 EQZ196646:EQZ196651 FAV196646:FAV196651 FKR196646:FKR196651 FUN196646:FUN196651 GEJ196646:GEJ196651 GOF196646:GOF196651 GYB196646:GYB196651 HHX196646:HHX196651 HRT196646:HRT196651 IBP196646:IBP196651 ILL196646:ILL196651 IVH196646:IVH196651 JFD196646:JFD196651 JOZ196646:JOZ196651 JYV196646:JYV196651 KIR196646:KIR196651 KSN196646:KSN196651 LCJ196646:LCJ196651 LMF196646:LMF196651 LWB196646:LWB196651 MFX196646:MFX196651 MPT196646:MPT196651 MZP196646:MZP196651 NJL196646:NJL196651 NTH196646:NTH196651 ODD196646:ODD196651 OMZ196646:OMZ196651 OWV196646:OWV196651 PGR196646:PGR196651 PQN196646:PQN196651 QAJ196646:QAJ196651 QKF196646:QKF196651 QUB196646:QUB196651 RDX196646:RDX196651 RNT196646:RNT196651 RXP196646:RXP196651 SHL196646:SHL196651 SRH196646:SRH196651 TBD196646:TBD196651 TKZ196646:TKZ196651 TUV196646:TUV196651 UER196646:UER196651 UON196646:UON196651 UYJ196646:UYJ196651 VIF196646:VIF196651 VSB196646:VSB196651 WBX196646:WBX196651 WLT196646:WLT196651 WVP196646:WVP196651 H262182:H262187 JD262182:JD262187 SZ262182:SZ262187 ACV262182:ACV262187 AMR262182:AMR262187 AWN262182:AWN262187 BGJ262182:BGJ262187 BQF262182:BQF262187 CAB262182:CAB262187 CJX262182:CJX262187 CTT262182:CTT262187 DDP262182:DDP262187 DNL262182:DNL262187 DXH262182:DXH262187 EHD262182:EHD262187 EQZ262182:EQZ262187 FAV262182:FAV262187 FKR262182:FKR262187 FUN262182:FUN262187 GEJ262182:GEJ262187 GOF262182:GOF262187 GYB262182:GYB262187 HHX262182:HHX262187 HRT262182:HRT262187 IBP262182:IBP262187 ILL262182:ILL262187 IVH262182:IVH262187 JFD262182:JFD262187 JOZ262182:JOZ262187 JYV262182:JYV262187 KIR262182:KIR262187 KSN262182:KSN262187 LCJ262182:LCJ262187 LMF262182:LMF262187 LWB262182:LWB262187 MFX262182:MFX262187 MPT262182:MPT262187 MZP262182:MZP262187 NJL262182:NJL262187 NTH262182:NTH262187 ODD262182:ODD262187 OMZ262182:OMZ262187 OWV262182:OWV262187 PGR262182:PGR262187 PQN262182:PQN262187 QAJ262182:QAJ262187 QKF262182:QKF262187 QUB262182:QUB262187 RDX262182:RDX262187 RNT262182:RNT262187 RXP262182:RXP262187 SHL262182:SHL262187 SRH262182:SRH262187 TBD262182:TBD262187 TKZ262182:TKZ262187 TUV262182:TUV262187 UER262182:UER262187 UON262182:UON262187 UYJ262182:UYJ262187 VIF262182:VIF262187 VSB262182:VSB262187 WBX262182:WBX262187 WLT262182:WLT262187 WVP262182:WVP262187 H327718:H327723 JD327718:JD327723 SZ327718:SZ327723 ACV327718:ACV327723 AMR327718:AMR327723 AWN327718:AWN327723 BGJ327718:BGJ327723 BQF327718:BQF327723 CAB327718:CAB327723 CJX327718:CJX327723 CTT327718:CTT327723 DDP327718:DDP327723 DNL327718:DNL327723 DXH327718:DXH327723 EHD327718:EHD327723 EQZ327718:EQZ327723 FAV327718:FAV327723 FKR327718:FKR327723 FUN327718:FUN327723 GEJ327718:GEJ327723 GOF327718:GOF327723 GYB327718:GYB327723 HHX327718:HHX327723 HRT327718:HRT327723 IBP327718:IBP327723 ILL327718:ILL327723 IVH327718:IVH327723 JFD327718:JFD327723 JOZ327718:JOZ327723 JYV327718:JYV327723 KIR327718:KIR327723 KSN327718:KSN327723 LCJ327718:LCJ327723 LMF327718:LMF327723 LWB327718:LWB327723 MFX327718:MFX327723 MPT327718:MPT327723 MZP327718:MZP327723 NJL327718:NJL327723 NTH327718:NTH327723 ODD327718:ODD327723 OMZ327718:OMZ327723 OWV327718:OWV327723 PGR327718:PGR327723 PQN327718:PQN327723 QAJ327718:QAJ327723 QKF327718:QKF327723 QUB327718:QUB327723 RDX327718:RDX327723 RNT327718:RNT327723 RXP327718:RXP327723 SHL327718:SHL327723 SRH327718:SRH327723 TBD327718:TBD327723 TKZ327718:TKZ327723 TUV327718:TUV327723 UER327718:UER327723 UON327718:UON327723 UYJ327718:UYJ327723 VIF327718:VIF327723 VSB327718:VSB327723 WBX327718:WBX327723 WLT327718:WLT327723 WVP327718:WVP327723 H393254:H393259 JD393254:JD393259 SZ393254:SZ393259 ACV393254:ACV393259 AMR393254:AMR393259 AWN393254:AWN393259 BGJ393254:BGJ393259 BQF393254:BQF393259 CAB393254:CAB393259 CJX393254:CJX393259 CTT393254:CTT393259 DDP393254:DDP393259 DNL393254:DNL393259 DXH393254:DXH393259 EHD393254:EHD393259 EQZ393254:EQZ393259 FAV393254:FAV393259 FKR393254:FKR393259 FUN393254:FUN393259 GEJ393254:GEJ393259 GOF393254:GOF393259 GYB393254:GYB393259 HHX393254:HHX393259 HRT393254:HRT393259 IBP393254:IBP393259 ILL393254:ILL393259 IVH393254:IVH393259 JFD393254:JFD393259 JOZ393254:JOZ393259 JYV393254:JYV393259 KIR393254:KIR393259 KSN393254:KSN393259 LCJ393254:LCJ393259 LMF393254:LMF393259 LWB393254:LWB393259 MFX393254:MFX393259 MPT393254:MPT393259 MZP393254:MZP393259 NJL393254:NJL393259 NTH393254:NTH393259 ODD393254:ODD393259 OMZ393254:OMZ393259 OWV393254:OWV393259 PGR393254:PGR393259 PQN393254:PQN393259 QAJ393254:QAJ393259 QKF393254:QKF393259 QUB393254:QUB393259 RDX393254:RDX393259 RNT393254:RNT393259 RXP393254:RXP393259 SHL393254:SHL393259 SRH393254:SRH393259 TBD393254:TBD393259 TKZ393254:TKZ393259 TUV393254:TUV393259 UER393254:UER393259 UON393254:UON393259 UYJ393254:UYJ393259 VIF393254:VIF393259 VSB393254:VSB393259 WBX393254:WBX393259 WLT393254:WLT393259 WVP393254:WVP393259 H458790:H458795 JD458790:JD458795 SZ458790:SZ458795 ACV458790:ACV458795 AMR458790:AMR458795 AWN458790:AWN458795 BGJ458790:BGJ458795 BQF458790:BQF458795 CAB458790:CAB458795 CJX458790:CJX458795 CTT458790:CTT458795 DDP458790:DDP458795 DNL458790:DNL458795 DXH458790:DXH458795 EHD458790:EHD458795 EQZ458790:EQZ458795 FAV458790:FAV458795 FKR458790:FKR458795 FUN458790:FUN458795 GEJ458790:GEJ458795 GOF458790:GOF458795 GYB458790:GYB458795 HHX458790:HHX458795 HRT458790:HRT458795 IBP458790:IBP458795 ILL458790:ILL458795 IVH458790:IVH458795 JFD458790:JFD458795 JOZ458790:JOZ458795 JYV458790:JYV458795 KIR458790:KIR458795 KSN458790:KSN458795 LCJ458790:LCJ458795 LMF458790:LMF458795 LWB458790:LWB458795 MFX458790:MFX458795 MPT458790:MPT458795 MZP458790:MZP458795 NJL458790:NJL458795 NTH458790:NTH458795 ODD458790:ODD458795 OMZ458790:OMZ458795 OWV458790:OWV458795 PGR458790:PGR458795 PQN458790:PQN458795 QAJ458790:QAJ458795 QKF458790:QKF458795 QUB458790:QUB458795 RDX458790:RDX458795 RNT458790:RNT458795 RXP458790:RXP458795 SHL458790:SHL458795 SRH458790:SRH458795 TBD458790:TBD458795 TKZ458790:TKZ458795 TUV458790:TUV458795 UER458790:UER458795 UON458790:UON458795 UYJ458790:UYJ458795 VIF458790:VIF458795 VSB458790:VSB458795 WBX458790:WBX458795 WLT458790:WLT458795 WVP458790:WVP458795 H524326:H524331 JD524326:JD524331 SZ524326:SZ524331 ACV524326:ACV524331 AMR524326:AMR524331 AWN524326:AWN524331 BGJ524326:BGJ524331 BQF524326:BQF524331 CAB524326:CAB524331 CJX524326:CJX524331 CTT524326:CTT524331 DDP524326:DDP524331 DNL524326:DNL524331 DXH524326:DXH524331 EHD524326:EHD524331 EQZ524326:EQZ524331 FAV524326:FAV524331 FKR524326:FKR524331 FUN524326:FUN524331 GEJ524326:GEJ524331 GOF524326:GOF524331 GYB524326:GYB524331 HHX524326:HHX524331 HRT524326:HRT524331 IBP524326:IBP524331 ILL524326:ILL524331 IVH524326:IVH524331 JFD524326:JFD524331 JOZ524326:JOZ524331 JYV524326:JYV524331 KIR524326:KIR524331 KSN524326:KSN524331 LCJ524326:LCJ524331 LMF524326:LMF524331 LWB524326:LWB524331 MFX524326:MFX524331 MPT524326:MPT524331 MZP524326:MZP524331 NJL524326:NJL524331 NTH524326:NTH524331 ODD524326:ODD524331 OMZ524326:OMZ524331 OWV524326:OWV524331 PGR524326:PGR524331 PQN524326:PQN524331 QAJ524326:QAJ524331 QKF524326:QKF524331 QUB524326:QUB524331 RDX524326:RDX524331 RNT524326:RNT524331 RXP524326:RXP524331 SHL524326:SHL524331 SRH524326:SRH524331 TBD524326:TBD524331 TKZ524326:TKZ524331 TUV524326:TUV524331 UER524326:UER524331 UON524326:UON524331 UYJ524326:UYJ524331 VIF524326:VIF524331 VSB524326:VSB524331 WBX524326:WBX524331 WLT524326:WLT524331 WVP524326:WVP524331 H589862:H589867 JD589862:JD589867 SZ589862:SZ589867 ACV589862:ACV589867 AMR589862:AMR589867 AWN589862:AWN589867 BGJ589862:BGJ589867 BQF589862:BQF589867 CAB589862:CAB589867 CJX589862:CJX589867 CTT589862:CTT589867 DDP589862:DDP589867 DNL589862:DNL589867 DXH589862:DXH589867 EHD589862:EHD589867 EQZ589862:EQZ589867 FAV589862:FAV589867 FKR589862:FKR589867 FUN589862:FUN589867 GEJ589862:GEJ589867 GOF589862:GOF589867 GYB589862:GYB589867 HHX589862:HHX589867 HRT589862:HRT589867 IBP589862:IBP589867 ILL589862:ILL589867 IVH589862:IVH589867 JFD589862:JFD589867 JOZ589862:JOZ589867 JYV589862:JYV589867 KIR589862:KIR589867 KSN589862:KSN589867 LCJ589862:LCJ589867 LMF589862:LMF589867 LWB589862:LWB589867 MFX589862:MFX589867 MPT589862:MPT589867 MZP589862:MZP589867 NJL589862:NJL589867 NTH589862:NTH589867 ODD589862:ODD589867 OMZ589862:OMZ589867 OWV589862:OWV589867 PGR589862:PGR589867 PQN589862:PQN589867 QAJ589862:QAJ589867 QKF589862:QKF589867 QUB589862:QUB589867 RDX589862:RDX589867 RNT589862:RNT589867 RXP589862:RXP589867 SHL589862:SHL589867 SRH589862:SRH589867 TBD589862:TBD589867 TKZ589862:TKZ589867 TUV589862:TUV589867 UER589862:UER589867 UON589862:UON589867 UYJ589862:UYJ589867 VIF589862:VIF589867 VSB589862:VSB589867 WBX589862:WBX589867 WLT589862:WLT589867 WVP589862:WVP589867 H655398:H655403 JD655398:JD655403 SZ655398:SZ655403 ACV655398:ACV655403 AMR655398:AMR655403 AWN655398:AWN655403 BGJ655398:BGJ655403 BQF655398:BQF655403 CAB655398:CAB655403 CJX655398:CJX655403 CTT655398:CTT655403 DDP655398:DDP655403 DNL655398:DNL655403 DXH655398:DXH655403 EHD655398:EHD655403 EQZ655398:EQZ655403 FAV655398:FAV655403 FKR655398:FKR655403 FUN655398:FUN655403 GEJ655398:GEJ655403 GOF655398:GOF655403 GYB655398:GYB655403 HHX655398:HHX655403 HRT655398:HRT655403 IBP655398:IBP655403 ILL655398:ILL655403 IVH655398:IVH655403 JFD655398:JFD655403 JOZ655398:JOZ655403 JYV655398:JYV655403 KIR655398:KIR655403 KSN655398:KSN655403 LCJ655398:LCJ655403 LMF655398:LMF655403 LWB655398:LWB655403 MFX655398:MFX655403 MPT655398:MPT655403 MZP655398:MZP655403 NJL655398:NJL655403 NTH655398:NTH655403 ODD655398:ODD655403 OMZ655398:OMZ655403 OWV655398:OWV655403 PGR655398:PGR655403 PQN655398:PQN655403 QAJ655398:QAJ655403 QKF655398:QKF655403 QUB655398:QUB655403 RDX655398:RDX655403 RNT655398:RNT655403 RXP655398:RXP655403 SHL655398:SHL655403 SRH655398:SRH655403 TBD655398:TBD655403 TKZ655398:TKZ655403 TUV655398:TUV655403 UER655398:UER655403 UON655398:UON655403 UYJ655398:UYJ655403 VIF655398:VIF655403 VSB655398:VSB655403 WBX655398:WBX655403 WLT655398:WLT655403 WVP655398:WVP655403 H720934:H720939 JD720934:JD720939 SZ720934:SZ720939 ACV720934:ACV720939 AMR720934:AMR720939 AWN720934:AWN720939 BGJ720934:BGJ720939 BQF720934:BQF720939 CAB720934:CAB720939 CJX720934:CJX720939 CTT720934:CTT720939 DDP720934:DDP720939 DNL720934:DNL720939 DXH720934:DXH720939 EHD720934:EHD720939 EQZ720934:EQZ720939 FAV720934:FAV720939 FKR720934:FKR720939 FUN720934:FUN720939 GEJ720934:GEJ720939 GOF720934:GOF720939 GYB720934:GYB720939 HHX720934:HHX720939 HRT720934:HRT720939 IBP720934:IBP720939 ILL720934:ILL720939 IVH720934:IVH720939 JFD720934:JFD720939 JOZ720934:JOZ720939 JYV720934:JYV720939 KIR720934:KIR720939 KSN720934:KSN720939 LCJ720934:LCJ720939 LMF720934:LMF720939 LWB720934:LWB720939 MFX720934:MFX720939 MPT720934:MPT720939 MZP720934:MZP720939 NJL720934:NJL720939 NTH720934:NTH720939 ODD720934:ODD720939 OMZ720934:OMZ720939 OWV720934:OWV720939 PGR720934:PGR720939 PQN720934:PQN720939 QAJ720934:QAJ720939 QKF720934:QKF720939 QUB720934:QUB720939 RDX720934:RDX720939 RNT720934:RNT720939 RXP720934:RXP720939 SHL720934:SHL720939 SRH720934:SRH720939 TBD720934:TBD720939 TKZ720934:TKZ720939 TUV720934:TUV720939 UER720934:UER720939 UON720934:UON720939 UYJ720934:UYJ720939 VIF720934:VIF720939 VSB720934:VSB720939 WBX720934:WBX720939 WLT720934:WLT720939 WVP720934:WVP720939 H786470:H786475 JD786470:JD786475 SZ786470:SZ786475 ACV786470:ACV786475 AMR786470:AMR786475 AWN786470:AWN786475 BGJ786470:BGJ786475 BQF786470:BQF786475 CAB786470:CAB786475 CJX786470:CJX786475 CTT786470:CTT786475 DDP786470:DDP786475 DNL786470:DNL786475 DXH786470:DXH786475 EHD786470:EHD786475 EQZ786470:EQZ786475 FAV786470:FAV786475 FKR786470:FKR786475 FUN786470:FUN786475 GEJ786470:GEJ786475 GOF786470:GOF786475 GYB786470:GYB786475 HHX786470:HHX786475 HRT786470:HRT786475 IBP786470:IBP786475 ILL786470:ILL786475 IVH786470:IVH786475 JFD786470:JFD786475 JOZ786470:JOZ786475 JYV786470:JYV786475 KIR786470:KIR786475 KSN786470:KSN786475 LCJ786470:LCJ786475 LMF786470:LMF786475 LWB786470:LWB786475 MFX786470:MFX786475 MPT786470:MPT786475 MZP786470:MZP786475 NJL786470:NJL786475 NTH786470:NTH786475 ODD786470:ODD786475 OMZ786470:OMZ786475 OWV786470:OWV786475 PGR786470:PGR786475 PQN786470:PQN786475 QAJ786470:QAJ786475 QKF786470:QKF786475 QUB786470:QUB786475 RDX786470:RDX786475 RNT786470:RNT786475 RXP786470:RXP786475 SHL786470:SHL786475 SRH786470:SRH786475 TBD786470:TBD786475 TKZ786470:TKZ786475 TUV786470:TUV786475 UER786470:UER786475 UON786470:UON786475 UYJ786470:UYJ786475 VIF786470:VIF786475 VSB786470:VSB786475 WBX786470:WBX786475 WLT786470:WLT786475 WVP786470:WVP786475 H852006:H852011 JD852006:JD852011 SZ852006:SZ852011 ACV852006:ACV852011 AMR852006:AMR852011 AWN852006:AWN852011 BGJ852006:BGJ852011 BQF852006:BQF852011 CAB852006:CAB852011 CJX852006:CJX852011 CTT852006:CTT852011 DDP852006:DDP852011 DNL852006:DNL852011 DXH852006:DXH852011 EHD852006:EHD852011 EQZ852006:EQZ852011 FAV852006:FAV852011 FKR852006:FKR852011 FUN852006:FUN852011 GEJ852006:GEJ852011 GOF852006:GOF852011 GYB852006:GYB852011 HHX852006:HHX852011 HRT852006:HRT852011 IBP852006:IBP852011 ILL852006:ILL852011 IVH852006:IVH852011 JFD852006:JFD852011 JOZ852006:JOZ852011 JYV852006:JYV852011 KIR852006:KIR852011 KSN852006:KSN852011 LCJ852006:LCJ852011 LMF852006:LMF852011 LWB852006:LWB852011 MFX852006:MFX852011 MPT852006:MPT852011 MZP852006:MZP852011 NJL852006:NJL852011 NTH852006:NTH852011 ODD852006:ODD852011 OMZ852006:OMZ852011 OWV852006:OWV852011 PGR852006:PGR852011 PQN852006:PQN852011 QAJ852006:QAJ852011 QKF852006:QKF852011 QUB852006:QUB852011 RDX852006:RDX852011 RNT852006:RNT852011 RXP852006:RXP852011 SHL852006:SHL852011 SRH852006:SRH852011 TBD852006:TBD852011 TKZ852006:TKZ852011 TUV852006:TUV852011 UER852006:UER852011 UON852006:UON852011 UYJ852006:UYJ852011 VIF852006:VIF852011 VSB852006:VSB852011 WBX852006:WBX852011 WLT852006:WLT852011 WVP852006:WVP852011 H917542:H917547 JD917542:JD917547 SZ917542:SZ917547 ACV917542:ACV917547 AMR917542:AMR917547 AWN917542:AWN917547 BGJ917542:BGJ917547 BQF917542:BQF917547 CAB917542:CAB917547 CJX917542:CJX917547 CTT917542:CTT917547 DDP917542:DDP917547 DNL917542:DNL917547 DXH917542:DXH917547 EHD917542:EHD917547 EQZ917542:EQZ917547 FAV917542:FAV917547 FKR917542:FKR917547 FUN917542:FUN917547 GEJ917542:GEJ917547 GOF917542:GOF917547 GYB917542:GYB917547 HHX917542:HHX917547 HRT917542:HRT917547 IBP917542:IBP917547 ILL917542:ILL917547 IVH917542:IVH917547 JFD917542:JFD917547 JOZ917542:JOZ917547 JYV917542:JYV917547 KIR917542:KIR917547 KSN917542:KSN917547 LCJ917542:LCJ917547 LMF917542:LMF917547 LWB917542:LWB917547 MFX917542:MFX917547 MPT917542:MPT917547 MZP917542:MZP917547 NJL917542:NJL917547 NTH917542:NTH917547 ODD917542:ODD917547 OMZ917542:OMZ917547 OWV917542:OWV917547 PGR917542:PGR917547 PQN917542:PQN917547 QAJ917542:QAJ917547 QKF917542:QKF917547 QUB917542:QUB917547 RDX917542:RDX917547 RNT917542:RNT917547 RXP917542:RXP917547 SHL917542:SHL917547 SRH917542:SRH917547 TBD917542:TBD917547 TKZ917542:TKZ917547 TUV917542:TUV917547 UER917542:UER917547 UON917542:UON917547 UYJ917542:UYJ917547 VIF917542:VIF917547 VSB917542:VSB917547 WBX917542:WBX917547 WLT917542:WLT917547 WVP917542:WVP917547 H983078:H983083 JD983078:JD983083 SZ983078:SZ983083 ACV983078:ACV983083 AMR983078:AMR983083 AWN983078:AWN983083 BGJ983078:BGJ983083 BQF983078:BQF983083 CAB983078:CAB983083 CJX983078:CJX983083 CTT983078:CTT983083 DDP983078:DDP983083 DNL983078:DNL983083 DXH983078:DXH983083 EHD983078:EHD983083 EQZ983078:EQZ983083 FAV983078:FAV983083 FKR983078:FKR983083 FUN983078:FUN983083 GEJ983078:GEJ983083 GOF983078:GOF983083 GYB983078:GYB983083 HHX983078:HHX983083 HRT983078:HRT983083 IBP983078:IBP983083 ILL983078:ILL983083 IVH983078:IVH983083 JFD983078:JFD983083 JOZ983078:JOZ983083 JYV983078:JYV983083 KIR983078:KIR983083 KSN983078:KSN983083 LCJ983078:LCJ983083 LMF983078:LMF983083 LWB983078:LWB983083 MFX983078:MFX983083 MPT983078:MPT983083 MZP983078:MZP983083 NJL983078:NJL983083 NTH983078:NTH983083 ODD983078:ODD983083 OMZ983078:OMZ983083 OWV983078:OWV983083 PGR983078:PGR983083 PQN983078:PQN983083 QAJ983078:QAJ983083 QKF983078:QKF983083 QUB983078:QUB983083 RDX983078:RDX983083 RNT983078:RNT983083 RXP983078:RXP983083 SHL983078:SHL983083 SRH983078:SRH983083 TBD983078:TBD983083 TKZ983078:TKZ983083 TUV983078:TUV983083 UER983078:UER983083 UON983078:UON983083 UYJ983078:UYJ983083 VIF983078:VIF983083 VSB983078:VSB983083 WBX983078:WBX983083 WLT983078:WLT983083 WVP983078:WVP983083 H45">
      <formula1>$AH$4:$AH$6</formula1>
    </dataValidation>
    <dataValidation type="list" allowBlank="1" showInputMessage="1" showErrorMessage="1" sqref="WVP983062:WVP983077 H65538:H65552 JD65538:JD65552 SZ65538:SZ65552 ACV65538:ACV65552 AMR65538:AMR65552 AWN65538:AWN65552 BGJ65538:BGJ65552 BQF65538:BQF65552 CAB65538:CAB65552 CJX65538:CJX65552 CTT65538:CTT65552 DDP65538:DDP65552 DNL65538:DNL65552 DXH65538:DXH65552 EHD65538:EHD65552 EQZ65538:EQZ65552 FAV65538:FAV65552 FKR65538:FKR65552 FUN65538:FUN65552 GEJ65538:GEJ65552 GOF65538:GOF65552 GYB65538:GYB65552 HHX65538:HHX65552 HRT65538:HRT65552 IBP65538:IBP65552 ILL65538:ILL65552 IVH65538:IVH65552 JFD65538:JFD65552 JOZ65538:JOZ65552 JYV65538:JYV65552 KIR65538:KIR65552 KSN65538:KSN65552 LCJ65538:LCJ65552 LMF65538:LMF65552 LWB65538:LWB65552 MFX65538:MFX65552 MPT65538:MPT65552 MZP65538:MZP65552 NJL65538:NJL65552 NTH65538:NTH65552 ODD65538:ODD65552 OMZ65538:OMZ65552 OWV65538:OWV65552 PGR65538:PGR65552 PQN65538:PQN65552 QAJ65538:QAJ65552 QKF65538:QKF65552 QUB65538:QUB65552 RDX65538:RDX65552 RNT65538:RNT65552 RXP65538:RXP65552 SHL65538:SHL65552 SRH65538:SRH65552 TBD65538:TBD65552 TKZ65538:TKZ65552 TUV65538:TUV65552 UER65538:UER65552 UON65538:UON65552 UYJ65538:UYJ65552 VIF65538:VIF65552 VSB65538:VSB65552 WBX65538:WBX65552 WLT65538:WLT65552 WVP65538:WVP65552 H131074:H131088 JD131074:JD131088 SZ131074:SZ131088 ACV131074:ACV131088 AMR131074:AMR131088 AWN131074:AWN131088 BGJ131074:BGJ131088 BQF131074:BQF131088 CAB131074:CAB131088 CJX131074:CJX131088 CTT131074:CTT131088 DDP131074:DDP131088 DNL131074:DNL131088 DXH131074:DXH131088 EHD131074:EHD131088 EQZ131074:EQZ131088 FAV131074:FAV131088 FKR131074:FKR131088 FUN131074:FUN131088 GEJ131074:GEJ131088 GOF131074:GOF131088 GYB131074:GYB131088 HHX131074:HHX131088 HRT131074:HRT131088 IBP131074:IBP131088 ILL131074:ILL131088 IVH131074:IVH131088 JFD131074:JFD131088 JOZ131074:JOZ131088 JYV131074:JYV131088 KIR131074:KIR131088 KSN131074:KSN131088 LCJ131074:LCJ131088 LMF131074:LMF131088 LWB131074:LWB131088 MFX131074:MFX131088 MPT131074:MPT131088 MZP131074:MZP131088 NJL131074:NJL131088 NTH131074:NTH131088 ODD131074:ODD131088 OMZ131074:OMZ131088 OWV131074:OWV131088 PGR131074:PGR131088 PQN131074:PQN131088 QAJ131074:QAJ131088 QKF131074:QKF131088 QUB131074:QUB131088 RDX131074:RDX131088 RNT131074:RNT131088 RXP131074:RXP131088 SHL131074:SHL131088 SRH131074:SRH131088 TBD131074:TBD131088 TKZ131074:TKZ131088 TUV131074:TUV131088 UER131074:UER131088 UON131074:UON131088 UYJ131074:UYJ131088 VIF131074:VIF131088 VSB131074:VSB131088 WBX131074:WBX131088 WLT131074:WLT131088 WVP131074:WVP131088 H196610:H196624 JD196610:JD196624 SZ196610:SZ196624 ACV196610:ACV196624 AMR196610:AMR196624 AWN196610:AWN196624 BGJ196610:BGJ196624 BQF196610:BQF196624 CAB196610:CAB196624 CJX196610:CJX196624 CTT196610:CTT196624 DDP196610:DDP196624 DNL196610:DNL196624 DXH196610:DXH196624 EHD196610:EHD196624 EQZ196610:EQZ196624 FAV196610:FAV196624 FKR196610:FKR196624 FUN196610:FUN196624 GEJ196610:GEJ196624 GOF196610:GOF196624 GYB196610:GYB196624 HHX196610:HHX196624 HRT196610:HRT196624 IBP196610:IBP196624 ILL196610:ILL196624 IVH196610:IVH196624 JFD196610:JFD196624 JOZ196610:JOZ196624 JYV196610:JYV196624 KIR196610:KIR196624 KSN196610:KSN196624 LCJ196610:LCJ196624 LMF196610:LMF196624 LWB196610:LWB196624 MFX196610:MFX196624 MPT196610:MPT196624 MZP196610:MZP196624 NJL196610:NJL196624 NTH196610:NTH196624 ODD196610:ODD196624 OMZ196610:OMZ196624 OWV196610:OWV196624 PGR196610:PGR196624 PQN196610:PQN196624 QAJ196610:QAJ196624 QKF196610:QKF196624 QUB196610:QUB196624 RDX196610:RDX196624 RNT196610:RNT196624 RXP196610:RXP196624 SHL196610:SHL196624 SRH196610:SRH196624 TBD196610:TBD196624 TKZ196610:TKZ196624 TUV196610:TUV196624 UER196610:UER196624 UON196610:UON196624 UYJ196610:UYJ196624 VIF196610:VIF196624 VSB196610:VSB196624 WBX196610:WBX196624 WLT196610:WLT196624 WVP196610:WVP196624 H262146:H262160 JD262146:JD262160 SZ262146:SZ262160 ACV262146:ACV262160 AMR262146:AMR262160 AWN262146:AWN262160 BGJ262146:BGJ262160 BQF262146:BQF262160 CAB262146:CAB262160 CJX262146:CJX262160 CTT262146:CTT262160 DDP262146:DDP262160 DNL262146:DNL262160 DXH262146:DXH262160 EHD262146:EHD262160 EQZ262146:EQZ262160 FAV262146:FAV262160 FKR262146:FKR262160 FUN262146:FUN262160 GEJ262146:GEJ262160 GOF262146:GOF262160 GYB262146:GYB262160 HHX262146:HHX262160 HRT262146:HRT262160 IBP262146:IBP262160 ILL262146:ILL262160 IVH262146:IVH262160 JFD262146:JFD262160 JOZ262146:JOZ262160 JYV262146:JYV262160 KIR262146:KIR262160 KSN262146:KSN262160 LCJ262146:LCJ262160 LMF262146:LMF262160 LWB262146:LWB262160 MFX262146:MFX262160 MPT262146:MPT262160 MZP262146:MZP262160 NJL262146:NJL262160 NTH262146:NTH262160 ODD262146:ODD262160 OMZ262146:OMZ262160 OWV262146:OWV262160 PGR262146:PGR262160 PQN262146:PQN262160 QAJ262146:QAJ262160 QKF262146:QKF262160 QUB262146:QUB262160 RDX262146:RDX262160 RNT262146:RNT262160 RXP262146:RXP262160 SHL262146:SHL262160 SRH262146:SRH262160 TBD262146:TBD262160 TKZ262146:TKZ262160 TUV262146:TUV262160 UER262146:UER262160 UON262146:UON262160 UYJ262146:UYJ262160 VIF262146:VIF262160 VSB262146:VSB262160 WBX262146:WBX262160 WLT262146:WLT262160 WVP262146:WVP262160 H327682:H327696 JD327682:JD327696 SZ327682:SZ327696 ACV327682:ACV327696 AMR327682:AMR327696 AWN327682:AWN327696 BGJ327682:BGJ327696 BQF327682:BQF327696 CAB327682:CAB327696 CJX327682:CJX327696 CTT327682:CTT327696 DDP327682:DDP327696 DNL327682:DNL327696 DXH327682:DXH327696 EHD327682:EHD327696 EQZ327682:EQZ327696 FAV327682:FAV327696 FKR327682:FKR327696 FUN327682:FUN327696 GEJ327682:GEJ327696 GOF327682:GOF327696 GYB327682:GYB327696 HHX327682:HHX327696 HRT327682:HRT327696 IBP327682:IBP327696 ILL327682:ILL327696 IVH327682:IVH327696 JFD327682:JFD327696 JOZ327682:JOZ327696 JYV327682:JYV327696 KIR327682:KIR327696 KSN327682:KSN327696 LCJ327682:LCJ327696 LMF327682:LMF327696 LWB327682:LWB327696 MFX327682:MFX327696 MPT327682:MPT327696 MZP327682:MZP327696 NJL327682:NJL327696 NTH327682:NTH327696 ODD327682:ODD327696 OMZ327682:OMZ327696 OWV327682:OWV327696 PGR327682:PGR327696 PQN327682:PQN327696 QAJ327682:QAJ327696 QKF327682:QKF327696 QUB327682:QUB327696 RDX327682:RDX327696 RNT327682:RNT327696 RXP327682:RXP327696 SHL327682:SHL327696 SRH327682:SRH327696 TBD327682:TBD327696 TKZ327682:TKZ327696 TUV327682:TUV327696 UER327682:UER327696 UON327682:UON327696 UYJ327682:UYJ327696 VIF327682:VIF327696 VSB327682:VSB327696 WBX327682:WBX327696 WLT327682:WLT327696 WVP327682:WVP327696 H393218:H393232 JD393218:JD393232 SZ393218:SZ393232 ACV393218:ACV393232 AMR393218:AMR393232 AWN393218:AWN393232 BGJ393218:BGJ393232 BQF393218:BQF393232 CAB393218:CAB393232 CJX393218:CJX393232 CTT393218:CTT393232 DDP393218:DDP393232 DNL393218:DNL393232 DXH393218:DXH393232 EHD393218:EHD393232 EQZ393218:EQZ393232 FAV393218:FAV393232 FKR393218:FKR393232 FUN393218:FUN393232 GEJ393218:GEJ393232 GOF393218:GOF393232 GYB393218:GYB393232 HHX393218:HHX393232 HRT393218:HRT393232 IBP393218:IBP393232 ILL393218:ILL393232 IVH393218:IVH393232 JFD393218:JFD393232 JOZ393218:JOZ393232 JYV393218:JYV393232 KIR393218:KIR393232 KSN393218:KSN393232 LCJ393218:LCJ393232 LMF393218:LMF393232 LWB393218:LWB393232 MFX393218:MFX393232 MPT393218:MPT393232 MZP393218:MZP393232 NJL393218:NJL393232 NTH393218:NTH393232 ODD393218:ODD393232 OMZ393218:OMZ393232 OWV393218:OWV393232 PGR393218:PGR393232 PQN393218:PQN393232 QAJ393218:QAJ393232 QKF393218:QKF393232 QUB393218:QUB393232 RDX393218:RDX393232 RNT393218:RNT393232 RXP393218:RXP393232 SHL393218:SHL393232 SRH393218:SRH393232 TBD393218:TBD393232 TKZ393218:TKZ393232 TUV393218:TUV393232 UER393218:UER393232 UON393218:UON393232 UYJ393218:UYJ393232 VIF393218:VIF393232 VSB393218:VSB393232 WBX393218:WBX393232 WLT393218:WLT393232 WVP393218:WVP393232 H458754:H458768 JD458754:JD458768 SZ458754:SZ458768 ACV458754:ACV458768 AMR458754:AMR458768 AWN458754:AWN458768 BGJ458754:BGJ458768 BQF458754:BQF458768 CAB458754:CAB458768 CJX458754:CJX458768 CTT458754:CTT458768 DDP458754:DDP458768 DNL458754:DNL458768 DXH458754:DXH458768 EHD458754:EHD458768 EQZ458754:EQZ458768 FAV458754:FAV458768 FKR458754:FKR458768 FUN458754:FUN458768 GEJ458754:GEJ458768 GOF458754:GOF458768 GYB458754:GYB458768 HHX458754:HHX458768 HRT458754:HRT458768 IBP458754:IBP458768 ILL458754:ILL458768 IVH458754:IVH458768 JFD458754:JFD458768 JOZ458754:JOZ458768 JYV458754:JYV458768 KIR458754:KIR458768 KSN458754:KSN458768 LCJ458754:LCJ458768 LMF458754:LMF458768 LWB458754:LWB458768 MFX458754:MFX458768 MPT458754:MPT458768 MZP458754:MZP458768 NJL458754:NJL458768 NTH458754:NTH458768 ODD458754:ODD458768 OMZ458754:OMZ458768 OWV458754:OWV458768 PGR458754:PGR458768 PQN458754:PQN458768 QAJ458754:QAJ458768 QKF458754:QKF458768 QUB458754:QUB458768 RDX458754:RDX458768 RNT458754:RNT458768 RXP458754:RXP458768 SHL458754:SHL458768 SRH458754:SRH458768 TBD458754:TBD458768 TKZ458754:TKZ458768 TUV458754:TUV458768 UER458754:UER458768 UON458754:UON458768 UYJ458754:UYJ458768 VIF458754:VIF458768 VSB458754:VSB458768 WBX458754:WBX458768 WLT458754:WLT458768 WVP458754:WVP458768 H524290:H524304 JD524290:JD524304 SZ524290:SZ524304 ACV524290:ACV524304 AMR524290:AMR524304 AWN524290:AWN524304 BGJ524290:BGJ524304 BQF524290:BQF524304 CAB524290:CAB524304 CJX524290:CJX524304 CTT524290:CTT524304 DDP524290:DDP524304 DNL524290:DNL524304 DXH524290:DXH524304 EHD524290:EHD524304 EQZ524290:EQZ524304 FAV524290:FAV524304 FKR524290:FKR524304 FUN524290:FUN524304 GEJ524290:GEJ524304 GOF524290:GOF524304 GYB524290:GYB524304 HHX524290:HHX524304 HRT524290:HRT524304 IBP524290:IBP524304 ILL524290:ILL524304 IVH524290:IVH524304 JFD524290:JFD524304 JOZ524290:JOZ524304 JYV524290:JYV524304 KIR524290:KIR524304 KSN524290:KSN524304 LCJ524290:LCJ524304 LMF524290:LMF524304 LWB524290:LWB524304 MFX524290:MFX524304 MPT524290:MPT524304 MZP524290:MZP524304 NJL524290:NJL524304 NTH524290:NTH524304 ODD524290:ODD524304 OMZ524290:OMZ524304 OWV524290:OWV524304 PGR524290:PGR524304 PQN524290:PQN524304 QAJ524290:QAJ524304 QKF524290:QKF524304 QUB524290:QUB524304 RDX524290:RDX524304 RNT524290:RNT524304 RXP524290:RXP524304 SHL524290:SHL524304 SRH524290:SRH524304 TBD524290:TBD524304 TKZ524290:TKZ524304 TUV524290:TUV524304 UER524290:UER524304 UON524290:UON524304 UYJ524290:UYJ524304 VIF524290:VIF524304 VSB524290:VSB524304 WBX524290:WBX524304 WLT524290:WLT524304 WVP524290:WVP524304 H589826:H589840 JD589826:JD589840 SZ589826:SZ589840 ACV589826:ACV589840 AMR589826:AMR589840 AWN589826:AWN589840 BGJ589826:BGJ589840 BQF589826:BQF589840 CAB589826:CAB589840 CJX589826:CJX589840 CTT589826:CTT589840 DDP589826:DDP589840 DNL589826:DNL589840 DXH589826:DXH589840 EHD589826:EHD589840 EQZ589826:EQZ589840 FAV589826:FAV589840 FKR589826:FKR589840 FUN589826:FUN589840 GEJ589826:GEJ589840 GOF589826:GOF589840 GYB589826:GYB589840 HHX589826:HHX589840 HRT589826:HRT589840 IBP589826:IBP589840 ILL589826:ILL589840 IVH589826:IVH589840 JFD589826:JFD589840 JOZ589826:JOZ589840 JYV589826:JYV589840 KIR589826:KIR589840 KSN589826:KSN589840 LCJ589826:LCJ589840 LMF589826:LMF589840 LWB589826:LWB589840 MFX589826:MFX589840 MPT589826:MPT589840 MZP589826:MZP589840 NJL589826:NJL589840 NTH589826:NTH589840 ODD589826:ODD589840 OMZ589826:OMZ589840 OWV589826:OWV589840 PGR589826:PGR589840 PQN589826:PQN589840 QAJ589826:QAJ589840 QKF589826:QKF589840 QUB589826:QUB589840 RDX589826:RDX589840 RNT589826:RNT589840 RXP589826:RXP589840 SHL589826:SHL589840 SRH589826:SRH589840 TBD589826:TBD589840 TKZ589826:TKZ589840 TUV589826:TUV589840 UER589826:UER589840 UON589826:UON589840 UYJ589826:UYJ589840 VIF589826:VIF589840 VSB589826:VSB589840 WBX589826:WBX589840 WLT589826:WLT589840 WVP589826:WVP589840 H655362:H655376 JD655362:JD655376 SZ655362:SZ655376 ACV655362:ACV655376 AMR655362:AMR655376 AWN655362:AWN655376 BGJ655362:BGJ655376 BQF655362:BQF655376 CAB655362:CAB655376 CJX655362:CJX655376 CTT655362:CTT655376 DDP655362:DDP655376 DNL655362:DNL655376 DXH655362:DXH655376 EHD655362:EHD655376 EQZ655362:EQZ655376 FAV655362:FAV655376 FKR655362:FKR655376 FUN655362:FUN655376 GEJ655362:GEJ655376 GOF655362:GOF655376 GYB655362:GYB655376 HHX655362:HHX655376 HRT655362:HRT655376 IBP655362:IBP655376 ILL655362:ILL655376 IVH655362:IVH655376 JFD655362:JFD655376 JOZ655362:JOZ655376 JYV655362:JYV655376 KIR655362:KIR655376 KSN655362:KSN655376 LCJ655362:LCJ655376 LMF655362:LMF655376 LWB655362:LWB655376 MFX655362:MFX655376 MPT655362:MPT655376 MZP655362:MZP655376 NJL655362:NJL655376 NTH655362:NTH655376 ODD655362:ODD655376 OMZ655362:OMZ655376 OWV655362:OWV655376 PGR655362:PGR655376 PQN655362:PQN655376 QAJ655362:QAJ655376 QKF655362:QKF655376 QUB655362:QUB655376 RDX655362:RDX655376 RNT655362:RNT655376 RXP655362:RXP655376 SHL655362:SHL655376 SRH655362:SRH655376 TBD655362:TBD655376 TKZ655362:TKZ655376 TUV655362:TUV655376 UER655362:UER655376 UON655362:UON655376 UYJ655362:UYJ655376 VIF655362:VIF655376 VSB655362:VSB655376 WBX655362:WBX655376 WLT655362:WLT655376 WVP655362:WVP655376 H720898:H720912 JD720898:JD720912 SZ720898:SZ720912 ACV720898:ACV720912 AMR720898:AMR720912 AWN720898:AWN720912 BGJ720898:BGJ720912 BQF720898:BQF720912 CAB720898:CAB720912 CJX720898:CJX720912 CTT720898:CTT720912 DDP720898:DDP720912 DNL720898:DNL720912 DXH720898:DXH720912 EHD720898:EHD720912 EQZ720898:EQZ720912 FAV720898:FAV720912 FKR720898:FKR720912 FUN720898:FUN720912 GEJ720898:GEJ720912 GOF720898:GOF720912 GYB720898:GYB720912 HHX720898:HHX720912 HRT720898:HRT720912 IBP720898:IBP720912 ILL720898:ILL720912 IVH720898:IVH720912 JFD720898:JFD720912 JOZ720898:JOZ720912 JYV720898:JYV720912 KIR720898:KIR720912 KSN720898:KSN720912 LCJ720898:LCJ720912 LMF720898:LMF720912 LWB720898:LWB720912 MFX720898:MFX720912 MPT720898:MPT720912 MZP720898:MZP720912 NJL720898:NJL720912 NTH720898:NTH720912 ODD720898:ODD720912 OMZ720898:OMZ720912 OWV720898:OWV720912 PGR720898:PGR720912 PQN720898:PQN720912 QAJ720898:QAJ720912 QKF720898:QKF720912 QUB720898:QUB720912 RDX720898:RDX720912 RNT720898:RNT720912 RXP720898:RXP720912 SHL720898:SHL720912 SRH720898:SRH720912 TBD720898:TBD720912 TKZ720898:TKZ720912 TUV720898:TUV720912 UER720898:UER720912 UON720898:UON720912 UYJ720898:UYJ720912 VIF720898:VIF720912 VSB720898:VSB720912 WBX720898:WBX720912 WLT720898:WLT720912 WVP720898:WVP720912 H786434:H786448 JD786434:JD786448 SZ786434:SZ786448 ACV786434:ACV786448 AMR786434:AMR786448 AWN786434:AWN786448 BGJ786434:BGJ786448 BQF786434:BQF786448 CAB786434:CAB786448 CJX786434:CJX786448 CTT786434:CTT786448 DDP786434:DDP786448 DNL786434:DNL786448 DXH786434:DXH786448 EHD786434:EHD786448 EQZ786434:EQZ786448 FAV786434:FAV786448 FKR786434:FKR786448 FUN786434:FUN786448 GEJ786434:GEJ786448 GOF786434:GOF786448 GYB786434:GYB786448 HHX786434:HHX786448 HRT786434:HRT786448 IBP786434:IBP786448 ILL786434:ILL786448 IVH786434:IVH786448 JFD786434:JFD786448 JOZ786434:JOZ786448 JYV786434:JYV786448 KIR786434:KIR786448 KSN786434:KSN786448 LCJ786434:LCJ786448 LMF786434:LMF786448 LWB786434:LWB786448 MFX786434:MFX786448 MPT786434:MPT786448 MZP786434:MZP786448 NJL786434:NJL786448 NTH786434:NTH786448 ODD786434:ODD786448 OMZ786434:OMZ786448 OWV786434:OWV786448 PGR786434:PGR786448 PQN786434:PQN786448 QAJ786434:QAJ786448 QKF786434:QKF786448 QUB786434:QUB786448 RDX786434:RDX786448 RNT786434:RNT786448 RXP786434:RXP786448 SHL786434:SHL786448 SRH786434:SRH786448 TBD786434:TBD786448 TKZ786434:TKZ786448 TUV786434:TUV786448 UER786434:UER786448 UON786434:UON786448 UYJ786434:UYJ786448 VIF786434:VIF786448 VSB786434:VSB786448 WBX786434:WBX786448 WLT786434:WLT786448 WVP786434:WVP786448 H851970:H851984 JD851970:JD851984 SZ851970:SZ851984 ACV851970:ACV851984 AMR851970:AMR851984 AWN851970:AWN851984 BGJ851970:BGJ851984 BQF851970:BQF851984 CAB851970:CAB851984 CJX851970:CJX851984 CTT851970:CTT851984 DDP851970:DDP851984 DNL851970:DNL851984 DXH851970:DXH851984 EHD851970:EHD851984 EQZ851970:EQZ851984 FAV851970:FAV851984 FKR851970:FKR851984 FUN851970:FUN851984 GEJ851970:GEJ851984 GOF851970:GOF851984 GYB851970:GYB851984 HHX851970:HHX851984 HRT851970:HRT851984 IBP851970:IBP851984 ILL851970:ILL851984 IVH851970:IVH851984 JFD851970:JFD851984 JOZ851970:JOZ851984 JYV851970:JYV851984 KIR851970:KIR851984 KSN851970:KSN851984 LCJ851970:LCJ851984 LMF851970:LMF851984 LWB851970:LWB851984 MFX851970:MFX851984 MPT851970:MPT851984 MZP851970:MZP851984 NJL851970:NJL851984 NTH851970:NTH851984 ODD851970:ODD851984 OMZ851970:OMZ851984 OWV851970:OWV851984 PGR851970:PGR851984 PQN851970:PQN851984 QAJ851970:QAJ851984 QKF851970:QKF851984 QUB851970:QUB851984 RDX851970:RDX851984 RNT851970:RNT851984 RXP851970:RXP851984 SHL851970:SHL851984 SRH851970:SRH851984 TBD851970:TBD851984 TKZ851970:TKZ851984 TUV851970:TUV851984 UER851970:UER851984 UON851970:UON851984 UYJ851970:UYJ851984 VIF851970:VIF851984 VSB851970:VSB851984 WBX851970:WBX851984 WLT851970:WLT851984 WVP851970:WVP851984 H917506:H917520 JD917506:JD917520 SZ917506:SZ917520 ACV917506:ACV917520 AMR917506:AMR917520 AWN917506:AWN917520 BGJ917506:BGJ917520 BQF917506:BQF917520 CAB917506:CAB917520 CJX917506:CJX917520 CTT917506:CTT917520 DDP917506:DDP917520 DNL917506:DNL917520 DXH917506:DXH917520 EHD917506:EHD917520 EQZ917506:EQZ917520 FAV917506:FAV917520 FKR917506:FKR917520 FUN917506:FUN917520 GEJ917506:GEJ917520 GOF917506:GOF917520 GYB917506:GYB917520 HHX917506:HHX917520 HRT917506:HRT917520 IBP917506:IBP917520 ILL917506:ILL917520 IVH917506:IVH917520 JFD917506:JFD917520 JOZ917506:JOZ917520 JYV917506:JYV917520 KIR917506:KIR917520 KSN917506:KSN917520 LCJ917506:LCJ917520 LMF917506:LMF917520 LWB917506:LWB917520 MFX917506:MFX917520 MPT917506:MPT917520 MZP917506:MZP917520 NJL917506:NJL917520 NTH917506:NTH917520 ODD917506:ODD917520 OMZ917506:OMZ917520 OWV917506:OWV917520 PGR917506:PGR917520 PQN917506:PQN917520 QAJ917506:QAJ917520 QKF917506:QKF917520 QUB917506:QUB917520 RDX917506:RDX917520 RNT917506:RNT917520 RXP917506:RXP917520 SHL917506:SHL917520 SRH917506:SRH917520 TBD917506:TBD917520 TKZ917506:TKZ917520 TUV917506:TUV917520 UER917506:UER917520 UON917506:UON917520 UYJ917506:UYJ917520 VIF917506:VIF917520 VSB917506:VSB917520 WBX917506:WBX917520 WLT917506:WLT917520 WVP917506:WVP917520 H983042:H983056 JD983042:JD983056 SZ983042:SZ983056 ACV983042:ACV983056 AMR983042:AMR983056 AWN983042:AWN983056 BGJ983042:BGJ983056 BQF983042:BQF983056 CAB983042:CAB983056 CJX983042:CJX983056 CTT983042:CTT983056 DDP983042:DDP983056 DNL983042:DNL983056 DXH983042:DXH983056 EHD983042:EHD983056 EQZ983042:EQZ983056 FAV983042:FAV983056 FKR983042:FKR983056 FUN983042:FUN983056 GEJ983042:GEJ983056 GOF983042:GOF983056 GYB983042:GYB983056 HHX983042:HHX983056 HRT983042:HRT983056 IBP983042:IBP983056 ILL983042:ILL983056 IVH983042:IVH983056 JFD983042:JFD983056 JOZ983042:JOZ983056 JYV983042:JYV983056 KIR983042:KIR983056 KSN983042:KSN983056 LCJ983042:LCJ983056 LMF983042:LMF983056 LWB983042:LWB983056 MFX983042:MFX983056 MPT983042:MPT983056 MZP983042:MZP983056 NJL983042:NJL983056 NTH983042:NTH983056 ODD983042:ODD983056 OMZ983042:OMZ983056 OWV983042:OWV983056 PGR983042:PGR983056 PQN983042:PQN983056 QAJ983042:QAJ983056 QKF983042:QKF983056 QUB983042:QUB983056 RDX983042:RDX983056 RNT983042:RNT983056 RXP983042:RXP983056 SHL983042:SHL983056 SRH983042:SRH983056 TBD983042:TBD983056 TKZ983042:TKZ983056 TUV983042:TUV983056 UER983042:UER983056 UON983042:UON983056 UYJ983042:UYJ983056 VIF983042:VIF983056 VSB983042:VSB983056 WBX983042:WBX983056 WLT983042:WLT983056 WVP983042:WVP983056 H65608:H65618 JD65608:JD65618 SZ65608:SZ65618 ACV65608:ACV65618 AMR65608:AMR65618 AWN65608:AWN65618 BGJ65608:BGJ65618 BQF65608:BQF65618 CAB65608:CAB65618 CJX65608:CJX65618 CTT65608:CTT65618 DDP65608:DDP65618 DNL65608:DNL65618 DXH65608:DXH65618 EHD65608:EHD65618 EQZ65608:EQZ65618 FAV65608:FAV65618 FKR65608:FKR65618 FUN65608:FUN65618 GEJ65608:GEJ65618 GOF65608:GOF65618 GYB65608:GYB65618 HHX65608:HHX65618 HRT65608:HRT65618 IBP65608:IBP65618 ILL65608:ILL65618 IVH65608:IVH65618 JFD65608:JFD65618 JOZ65608:JOZ65618 JYV65608:JYV65618 KIR65608:KIR65618 KSN65608:KSN65618 LCJ65608:LCJ65618 LMF65608:LMF65618 LWB65608:LWB65618 MFX65608:MFX65618 MPT65608:MPT65618 MZP65608:MZP65618 NJL65608:NJL65618 NTH65608:NTH65618 ODD65608:ODD65618 OMZ65608:OMZ65618 OWV65608:OWV65618 PGR65608:PGR65618 PQN65608:PQN65618 QAJ65608:QAJ65618 QKF65608:QKF65618 QUB65608:QUB65618 RDX65608:RDX65618 RNT65608:RNT65618 RXP65608:RXP65618 SHL65608:SHL65618 SRH65608:SRH65618 TBD65608:TBD65618 TKZ65608:TKZ65618 TUV65608:TUV65618 UER65608:UER65618 UON65608:UON65618 UYJ65608:UYJ65618 VIF65608:VIF65618 VSB65608:VSB65618 WBX65608:WBX65618 WLT65608:WLT65618 WVP65608:WVP65618 H131144:H131154 JD131144:JD131154 SZ131144:SZ131154 ACV131144:ACV131154 AMR131144:AMR131154 AWN131144:AWN131154 BGJ131144:BGJ131154 BQF131144:BQF131154 CAB131144:CAB131154 CJX131144:CJX131154 CTT131144:CTT131154 DDP131144:DDP131154 DNL131144:DNL131154 DXH131144:DXH131154 EHD131144:EHD131154 EQZ131144:EQZ131154 FAV131144:FAV131154 FKR131144:FKR131154 FUN131144:FUN131154 GEJ131144:GEJ131154 GOF131144:GOF131154 GYB131144:GYB131154 HHX131144:HHX131154 HRT131144:HRT131154 IBP131144:IBP131154 ILL131144:ILL131154 IVH131144:IVH131154 JFD131144:JFD131154 JOZ131144:JOZ131154 JYV131144:JYV131154 KIR131144:KIR131154 KSN131144:KSN131154 LCJ131144:LCJ131154 LMF131144:LMF131154 LWB131144:LWB131154 MFX131144:MFX131154 MPT131144:MPT131154 MZP131144:MZP131154 NJL131144:NJL131154 NTH131144:NTH131154 ODD131144:ODD131154 OMZ131144:OMZ131154 OWV131144:OWV131154 PGR131144:PGR131154 PQN131144:PQN131154 QAJ131144:QAJ131154 QKF131144:QKF131154 QUB131144:QUB131154 RDX131144:RDX131154 RNT131144:RNT131154 RXP131144:RXP131154 SHL131144:SHL131154 SRH131144:SRH131154 TBD131144:TBD131154 TKZ131144:TKZ131154 TUV131144:TUV131154 UER131144:UER131154 UON131144:UON131154 UYJ131144:UYJ131154 VIF131144:VIF131154 VSB131144:VSB131154 WBX131144:WBX131154 WLT131144:WLT131154 WVP131144:WVP131154 H196680:H196690 JD196680:JD196690 SZ196680:SZ196690 ACV196680:ACV196690 AMR196680:AMR196690 AWN196680:AWN196690 BGJ196680:BGJ196690 BQF196680:BQF196690 CAB196680:CAB196690 CJX196680:CJX196690 CTT196680:CTT196690 DDP196680:DDP196690 DNL196680:DNL196690 DXH196680:DXH196690 EHD196680:EHD196690 EQZ196680:EQZ196690 FAV196680:FAV196690 FKR196680:FKR196690 FUN196680:FUN196690 GEJ196680:GEJ196690 GOF196680:GOF196690 GYB196680:GYB196690 HHX196680:HHX196690 HRT196680:HRT196690 IBP196680:IBP196690 ILL196680:ILL196690 IVH196680:IVH196690 JFD196680:JFD196690 JOZ196680:JOZ196690 JYV196680:JYV196690 KIR196680:KIR196690 KSN196680:KSN196690 LCJ196680:LCJ196690 LMF196680:LMF196690 LWB196680:LWB196690 MFX196680:MFX196690 MPT196680:MPT196690 MZP196680:MZP196690 NJL196680:NJL196690 NTH196680:NTH196690 ODD196680:ODD196690 OMZ196680:OMZ196690 OWV196680:OWV196690 PGR196680:PGR196690 PQN196680:PQN196690 QAJ196680:QAJ196690 QKF196680:QKF196690 QUB196680:QUB196690 RDX196680:RDX196690 RNT196680:RNT196690 RXP196680:RXP196690 SHL196680:SHL196690 SRH196680:SRH196690 TBD196680:TBD196690 TKZ196680:TKZ196690 TUV196680:TUV196690 UER196680:UER196690 UON196680:UON196690 UYJ196680:UYJ196690 VIF196680:VIF196690 VSB196680:VSB196690 WBX196680:WBX196690 WLT196680:WLT196690 WVP196680:WVP196690 H262216:H262226 JD262216:JD262226 SZ262216:SZ262226 ACV262216:ACV262226 AMR262216:AMR262226 AWN262216:AWN262226 BGJ262216:BGJ262226 BQF262216:BQF262226 CAB262216:CAB262226 CJX262216:CJX262226 CTT262216:CTT262226 DDP262216:DDP262226 DNL262216:DNL262226 DXH262216:DXH262226 EHD262216:EHD262226 EQZ262216:EQZ262226 FAV262216:FAV262226 FKR262216:FKR262226 FUN262216:FUN262226 GEJ262216:GEJ262226 GOF262216:GOF262226 GYB262216:GYB262226 HHX262216:HHX262226 HRT262216:HRT262226 IBP262216:IBP262226 ILL262216:ILL262226 IVH262216:IVH262226 JFD262216:JFD262226 JOZ262216:JOZ262226 JYV262216:JYV262226 KIR262216:KIR262226 KSN262216:KSN262226 LCJ262216:LCJ262226 LMF262216:LMF262226 LWB262216:LWB262226 MFX262216:MFX262226 MPT262216:MPT262226 MZP262216:MZP262226 NJL262216:NJL262226 NTH262216:NTH262226 ODD262216:ODD262226 OMZ262216:OMZ262226 OWV262216:OWV262226 PGR262216:PGR262226 PQN262216:PQN262226 QAJ262216:QAJ262226 QKF262216:QKF262226 QUB262216:QUB262226 RDX262216:RDX262226 RNT262216:RNT262226 RXP262216:RXP262226 SHL262216:SHL262226 SRH262216:SRH262226 TBD262216:TBD262226 TKZ262216:TKZ262226 TUV262216:TUV262226 UER262216:UER262226 UON262216:UON262226 UYJ262216:UYJ262226 VIF262216:VIF262226 VSB262216:VSB262226 WBX262216:WBX262226 WLT262216:WLT262226 WVP262216:WVP262226 H327752:H327762 JD327752:JD327762 SZ327752:SZ327762 ACV327752:ACV327762 AMR327752:AMR327762 AWN327752:AWN327762 BGJ327752:BGJ327762 BQF327752:BQF327762 CAB327752:CAB327762 CJX327752:CJX327762 CTT327752:CTT327762 DDP327752:DDP327762 DNL327752:DNL327762 DXH327752:DXH327762 EHD327752:EHD327762 EQZ327752:EQZ327762 FAV327752:FAV327762 FKR327752:FKR327762 FUN327752:FUN327762 GEJ327752:GEJ327762 GOF327752:GOF327762 GYB327752:GYB327762 HHX327752:HHX327762 HRT327752:HRT327762 IBP327752:IBP327762 ILL327752:ILL327762 IVH327752:IVH327762 JFD327752:JFD327762 JOZ327752:JOZ327762 JYV327752:JYV327762 KIR327752:KIR327762 KSN327752:KSN327762 LCJ327752:LCJ327762 LMF327752:LMF327762 LWB327752:LWB327762 MFX327752:MFX327762 MPT327752:MPT327762 MZP327752:MZP327762 NJL327752:NJL327762 NTH327752:NTH327762 ODD327752:ODD327762 OMZ327752:OMZ327762 OWV327752:OWV327762 PGR327752:PGR327762 PQN327752:PQN327762 QAJ327752:QAJ327762 QKF327752:QKF327762 QUB327752:QUB327762 RDX327752:RDX327762 RNT327752:RNT327762 RXP327752:RXP327762 SHL327752:SHL327762 SRH327752:SRH327762 TBD327752:TBD327762 TKZ327752:TKZ327762 TUV327752:TUV327762 UER327752:UER327762 UON327752:UON327762 UYJ327752:UYJ327762 VIF327752:VIF327762 VSB327752:VSB327762 WBX327752:WBX327762 WLT327752:WLT327762 WVP327752:WVP327762 H393288:H393298 JD393288:JD393298 SZ393288:SZ393298 ACV393288:ACV393298 AMR393288:AMR393298 AWN393288:AWN393298 BGJ393288:BGJ393298 BQF393288:BQF393298 CAB393288:CAB393298 CJX393288:CJX393298 CTT393288:CTT393298 DDP393288:DDP393298 DNL393288:DNL393298 DXH393288:DXH393298 EHD393288:EHD393298 EQZ393288:EQZ393298 FAV393288:FAV393298 FKR393288:FKR393298 FUN393288:FUN393298 GEJ393288:GEJ393298 GOF393288:GOF393298 GYB393288:GYB393298 HHX393288:HHX393298 HRT393288:HRT393298 IBP393288:IBP393298 ILL393288:ILL393298 IVH393288:IVH393298 JFD393288:JFD393298 JOZ393288:JOZ393298 JYV393288:JYV393298 KIR393288:KIR393298 KSN393288:KSN393298 LCJ393288:LCJ393298 LMF393288:LMF393298 LWB393288:LWB393298 MFX393288:MFX393298 MPT393288:MPT393298 MZP393288:MZP393298 NJL393288:NJL393298 NTH393288:NTH393298 ODD393288:ODD393298 OMZ393288:OMZ393298 OWV393288:OWV393298 PGR393288:PGR393298 PQN393288:PQN393298 QAJ393288:QAJ393298 QKF393288:QKF393298 QUB393288:QUB393298 RDX393288:RDX393298 RNT393288:RNT393298 RXP393288:RXP393298 SHL393288:SHL393298 SRH393288:SRH393298 TBD393288:TBD393298 TKZ393288:TKZ393298 TUV393288:TUV393298 UER393288:UER393298 UON393288:UON393298 UYJ393288:UYJ393298 VIF393288:VIF393298 VSB393288:VSB393298 WBX393288:WBX393298 WLT393288:WLT393298 WVP393288:WVP393298 H458824:H458834 JD458824:JD458834 SZ458824:SZ458834 ACV458824:ACV458834 AMR458824:AMR458834 AWN458824:AWN458834 BGJ458824:BGJ458834 BQF458824:BQF458834 CAB458824:CAB458834 CJX458824:CJX458834 CTT458824:CTT458834 DDP458824:DDP458834 DNL458824:DNL458834 DXH458824:DXH458834 EHD458824:EHD458834 EQZ458824:EQZ458834 FAV458824:FAV458834 FKR458824:FKR458834 FUN458824:FUN458834 GEJ458824:GEJ458834 GOF458824:GOF458834 GYB458824:GYB458834 HHX458824:HHX458834 HRT458824:HRT458834 IBP458824:IBP458834 ILL458824:ILL458834 IVH458824:IVH458834 JFD458824:JFD458834 JOZ458824:JOZ458834 JYV458824:JYV458834 KIR458824:KIR458834 KSN458824:KSN458834 LCJ458824:LCJ458834 LMF458824:LMF458834 LWB458824:LWB458834 MFX458824:MFX458834 MPT458824:MPT458834 MZP458824:MZP458834 NJL458824:NJL458834 NTH458824:NTH458834 ODD458824:ODD458834 OMZ458824:OMZ458834 OWV458824:OWV458834 PGR458824:PGR458834 PQN458824:PQN458834 QAJ458824:QAJ458834 QKF458824:QKF458834 QUB458824:QUB458834 RDX458824:RDX458834 RNT458824:RNT458834 RXP458824:RXP458834 SHL458824:SHL458834 SRH458824:SRH458834 TBD458824:TBD458834 TKZ458824:TKZ458834 TUV458824:TUV458834 UER458824:UER458834 UON458824:UON458834 UYJ458824:UYJ458834 VIF458824:VIF458834 VSB458824:VSB458834 WBX458824:WBX458834 WLT458824:WLT458834 WVP458824:WVP458834 H524360:H524370 JD524360:JD524370 SZ524360:SZ524370 ACV524360:ACV524370 AMR524360:AMR524370 AWN524360:AWN524370 BGJ524360:BGJ524370 BQF524360:BQF524370 CAB524360:CAB524370 CJX524360:CJX524370 CTT524360:CTT524370 DDP524360:DDP524370 DNL524360:DNL524370 DXH524360:DXH524370 EHD524360:EHD524370 EQZ524360:EQZ524370 FAV524360:FAV524370 FKR524360:FKR524370 FUN524360:FUN524370 GEJ524360:GEJ524370 GOF524360:GOF524370 GYB524360:GYB524370 HHX524360:HHX524370 HRT524360:HRT524370 IBP524360:IBP524370 ILL524360:ILL524370 IVH524360:IVH524370 JFD524360:JFD524370 JOZ524360:JOZ524370 JYV524360:JYV524370 KIR524360:KIR524370 KSN524360:KSN524370 LCJ524360:LCJ524370 LMF524360:LMF524370 LWB524360:LWB524370 MFX524360:MFX524370 MPT524360:MPT524370 MZP524360:MZP524370 NJL524360:NJL524370 NTH524360:NTH524370 ODD524360:ODD524370 OMZ524360:OMZ524370 OWV524360:OWV524370 PGR524360:PGR524370 PQN524360:PQN524370 QAJ524360:QAJ524370 QKF524360:QKF524370 QUB524360:QUB524370 RDX524360:RDX524370 RNT524360:RNT524370 RXP524360:RXP524370 SHL524360:SHL524370 SRH524360:SRH524370 TBD524360:TBD524370 TKZ524360:TKZ524370 TUV524360:TUV524370 UER524360:UER524370 UON524360:UON524370 UYJ524360:UYJ524370 VIF524360:VIF524370 VSB524360:VSB524370 WBX524360:WBX524370 WLT524360:WLT524370 WVP524360:WVP524370 H589896:H589906 JD589896:JD589906 SZ589896:SZ589906 ACV589896:ACV589906 AMR589896:AMR589906 AWN589896:AWN589906 BGJ589896:BGJ589906 BQF589896:BQF589906 CAB589896:CAB589906 CJX589896:CJX589906 CTT589896:CTT589906 DDP589896:DDP589906 DNL589896:DNL589906 DXH589896:DXH589906 EHD589896:EHD589906 EQZ589896:EQZ589906 FAV589896:FAV589906 FKR589896:FKR589906 FUN589896:FUN589906 GEJ589896:GEJ589906 GOF589896:GOF589906 GYB589896:GYB589906 HHX589896:HHX589906 HRT589896:HRT589906 IBP589896:IBP589906 ILL589896:ILL589906 IVH589896:IVH589906 JFD589896:JFD589906 JOZ589896:JOZ589906 JYV589896:JYV589906 KIR589896:KIR589906 KSN589896:KSN589906 LCJ589896:LCJ589906 LMF589896:LMF589906 LWB589896:LWB589906 MFX589896:MFX589906 MPT589896:MPT589906 MZP589896:MZP589906 NJL589896:NJL589906 NTH589896:NTH589906 ODD589896:ODD589906 OMZ589896:OMZ589906 OWV589896:OWV589906 PGR589896:PGR589906 PQN589896:PQN589906 QAJ589896:QAJ589906 QKF589896:QKF589906 QUB589896:QUB589906 RDX589896:RDX589906 RNT589896:RNT589906 RXP589896:RXP589906 SHL589896:SHL589906 SRH589896:SRH589906 TBD589896:TBD589906 TKZ589896:TKZ589906 TUV589896:TUV589906 UER589896:UER589906 UON589896:UON589906 UYJ589896:UYJ589906 VIF589896:VIF589906 VSB589896:VSB589906 WBX589896:WBX589906 WLT589896:WLT589906 WVP589896:WVP589906 H655432:H655442 JD655432:JD655442 SZ655432:SZ655442 ACV655432:ACV655442 AMR655432:AMR655442 AWN655432:AWN655442 BGJ655432:BGJ655442 BQF655432:BQF655442 CAB655432:CAB655442 CJX655432:CJX655442 CTT655432:CTT655442 DDP655432:DDP655442 DNL655432:DNL655442 DXH655432:DXH655442 EHD655432:EHD655442 EQZ655432:EQZ655442 FAV655432:FAV655442 FKR655432:FKR655442 FUN655432:FUN655442 GEJ655432:GEJ655442 GOF655432:GOF655442 GYB655432:GYB655442 HHX655432:HHX655442 HRT655432:HRT655442 IBP655432:IBP655442 ILL655432:ILL655442 IVH655432:IVH655442 JFD655432:JFD655442 JOZ655432:JOZ655442 JYV655432:JYV655442 KIR655432:KIR655442 KSN655432:KSN655442 LCJ655432:LCJ655442 LMF655432:LMF655442 LWB655432:LWB655442 MFX655432:MFX655442 MPT655432:MPT655442 MZP655432:MZP655442 NJL655432:NJL655442 NTH655432:NTH655442 ODD655432:ODD655442 OMZ655432:OMZ655442 OWV655432:OWV655442 PGR655432:PGR655442 PQN655432:PQN655442 QAJ655432:QAJ655442 QKF655432:QKF655442 QUB655432:QUB655442 RDX655432:RDX655442 RNT655432:RNT655442 RXP655432:RXP655442 SHL655432:SHL655442 SRH655432:SRH655442 TBD655432:TBD655442 TKZ655432:TKZ655442 TUV655432:TUV655442 UER655432:UER655442 UON655432:UON655442 UYJ655432:UYJ655442 VIF655432:VIF655442 VSB655432:VSB655442 WBX655432:WBX655442 WLT655432:WLT655442 WVP655432:WVP655442 H720968:H720978 JD720968:JD720978 SZ720968:SZ720978 ACV720968:ACV720978 AMR720968:AMR720978 AWN720968:AWN720978 BGJ720968:BGJ720978 BQF720968:BQF720978 CAB720968:CAB720978 CJX720968:CJX720978 CTT720968:CTT720978 DDP720968:DDP720978 DNL720968:DNL720978 DXH720968:DXH720978 EHD720968:EHD720978 EQZ720968:EQZ720978 FAV720968:FAV720978 FKR720968:FKR720978 FUN720968:FUN720978 GEJ720968:GEJ720978 GOF720968:GOF720978 GYB720968:GYB720978 HHX720968:HHX720978 HRT720968:HRT720978 IBP720968:IBP720978 ILL720968:ILL720978 IVH720968:IVH720978 JFD720968:JFD720978 JOZ720968:JOZ720978 JYV720968:JYV720978 KIR720968:KIR720978 KSN720968:KSN720978 LCJ720968:LCJ720978 LMF720968:LMF720978 LWB720968:LWB720978 MFX720968:MFX720978 MPT720968:MPT720978 MZP720968:MZP720978 NJL720968:NJL720978 NTH720968:NTH720978 ODD720968:ODD720978 OMZ720968:OMZ720978 OWV720968:OWV720978 PGR720968:PGR720978 PQN720968:PQN720978 QAJ720968:QAJ720978 QKF720968:QKF720978 QUB720968:QUB720978 RDX720968:RDX720978 RNT720968:RNT720978 RXP720968:RXP720978 SHL720968:SHL720978 SRH720968:SRH720978 TBD720968:TBD720978 TKZ720968:TKZ720978 TUV720968:TUV720978 UER720968:UER720978 UON720968:UON720978 UYJ720968:UYJ720978 VIF720968:VIF720978 VSB720968:VSB720978 WBX720968:WBX720978 WLT720968:WLT720978 WVP720968:WVP720978 H786504:H786514 JD786504:JD786514 SZ786504:SZ786514 ACV786504:ACV786514 AMR786504:AMR786514 AWN786504:AWN786514 BGJ786504:BGJ786514 BQF786504:BQF786514 CAB786504:CAB786514 CJX786504:CJX786514 CTT786504:CTT786514 DDP786504:DDP786514 DNL786504:DNL786514 DXH786504:DXH786514 EHD786504:EHD786514 EQZ786504:EQZ786514 FAV786504:FAV786514 FKR786504:FKR786514 FUN786504:FUN786514 GEJ786504:GEJ786514 GOF786504:GOF786514 GYB786504:GYB786514 HHX786504:HHX786514 HRT786504:HRT786514 IBP786504:IBP786514 ILL786504:ILL786514 IVH786504:IVH786514 JFD786504:JFD786514 JOZ786504:JOZ786514 JYV786504:JYV786514 KIR786504:KIR786514 KSN786504:KSN786514 LCJ786504:LCJ786514 LMF786504:LMF786514 LWB786504:LWB786514 MFX786504:MFX786514 MPT786504:MPT786514 MZP786504:MZP786514 NJL786504:NJL786514 NTH786504:NTH786514 ODD786504:ODD786514 OMZ786504:OMZ786514 OWV786504:OWV786514 PGR786504:PGR786514 PQN786504:PQN786514 QAJ786504:QAJ786514 QKF786504:QKF786514 QUB786504:QUB786514 RDX786504:RDX786514 RNT786504:RNT786514 RXP786504:RXP786514 SHL786504:SHL786514 SRH786504:SRH786514 TBD786504:TBD786514 TKZ786504:TKZ786514 TUV786504:TUV786514 UER786504:UER786514 UON786504:UON786514 UYJ786504:UYJ786514 VIF786504:VIF786514 VSB786504:VSB786514 WBX786504:WBX786514 WLT786504:WLT786514 WVP786504:WVP786514 H852040:H852050 JD852040:JD852050 SZ852040:SZ852050 ACV852040:ACV852050 AMR852040:AMR852050 AWN852040:AWN852050 BGJ852040:BGJ852050 BQF852040:BQF852050 CAB852040:CAB852050 CJX852040:CJX852050 CTT852040:CTT852050 DDP852040:DDP852050 DNL852040:DNL852050 DXH852040:DXH852050 EHD852040:EHD852050 EQZ852040:EQZ852050 FAV852040:FAV852050 FKR852040:FKR852050 FUN852040:FUN852050 GEJ852040:GEJ852050 GOF852040:GOF852050 GYB852040:GYB852050 HHX852040:HHX852050 HRT852040:HRT852050 IBP852040:IBP852050 ILL852040:ILL852050 IVH852040:IVH852050 JFD852040:JFD852050 JOZ852040:JOZ852050 JYV852040:JYV852050 KIR852040:KIR852050 KSN852040:KSN852050 LCJ852040:LCJ852050 LMF852040:LMF852050 LWB852040:LWB852050 MFX852040:MFX852050 MPT852040:MPT852050 MZP852040:MZP852050 NJL852040:NJL852050 NTH852040:NTH852050 ODD852040:ODD852050 OMZ852040:OMZ852050 OWV852040:OWV852050 PGR852040:PGR852050 PQN852040:PQN852050 QAJ852040:QAJ852050 QKF852040:QKF852050 QUB852040:QUB852050 RDX852040:RDX852050 RNT852040:RNT852050 RXP852040:RXP852050 SHL852040:SHL852050 SRH852040:SRH852050 TBD852040:TBD852050 TKZ852040:TKZ852050 TUV852040:TUV852050 UER852040:UER852050 UON852040:UON852050 UYJ852040:UYJ852050 VIF852040:VIF852050 VSB852040:VSB852050 WBX852040:WBX852050 WLT852040:WLT852050 WVP852040:WVP852050 H917576:H917586 JD917576:JD917586 SZ917576:SZ917586 ACV917576:ACV917586 AMR917576:AMR917586 AWN917576:AWN917586 BGJ917576:BGJ917586 BQF917576:BQF917586 CAB917576:CAB917586 CJX917576:CJX917586 CTT917576:CTT917586 DDP917576:DDP917586 DNL917576:DNL917586 DXH917576:DXH917586 EHD917576:EHD917586 EQZ917576:EQZ917586 FAV917576:FAV917586 FKR917576:FKR917586 FUN917576:FUN917586 GEJ917576:GEJ917586 GOF917576:GOF917586 GYB917576:GYB917586 HHX917576:HHX917586 HRT917576:HRT917586 IBP917576:IBP917586 ILL917576:ILL917586 IVH917576:IVH917586 JFD917576:JFD917586 JOZ917576:JOZ917586 JYV917576:JYV917586 KIR917576:KIR917586 KSN917576:KSN917586 LCJ917576:LCJ917586 LMF917576:LMF917586 LWB917576:LWB917586 MFX917576:MFX917586 MPT917576:MPT917586 MZP917576:MZP917586 NJL917576:NJL917586 NTH917576:NTH917586 ODD917576:ODD917586 OMZ917576:OMZ917586 OWV917576:OWV917586 PGR917576:PGR917586 PQN917576:PQN917586 QAJ917576:QAJ917586 QKF917576:QKF917586 QUB917576:QUB917586 RDX917576:RDX917586 RNT917576:RNT917586 RXP917576:RXP917586 SHL917576:SHL917586 SRH917576:SRH917586 TBD917576:TBD917586 TKZ917576:TKZ917586 TUV917576:TUV917586 UER917576:UER917586 UON917576:UON917586 UYJ917576:UYJ917586 VIF917576:VIF917586 VSB917576:VSB917586 WBX917576:WBX917586 WLT917576:WLT917586 WVP917576:WVP917586 H983112:H983122 JD983112:JD983122 SZ983112:SZ983122 ACV983112:ACV983122 AMR983112:AMR983122 AWN983112:AWN983122 BGJ983112:BGJ983122 BQF983112:BQF983122 CAB983112:CAB983122 CJX983112:CJX983122 CTT983112:CTT983122 DDP983112:DDP983122 DNL983112:DNL983122 DXH983112:DXH983122 EHD983112:EHD983122 EQZ983112:EQZ983122 FAV983112:FAV983122 FKR983112:FKR983122 FUN983112:FUN983122 GEJ983112:GEJ983122 GOF983112:GOF983122 GYB983112:GYB983122 HHX983112:HHX983122 HRT983112:HRT983122 IBP983112:IBP983122 ILL983112:ILL983122 IVH983112:IVH983122 JFD983112:JFD983122 JOZ983112:JOZ983122 JYV983112:JYV983122 KIR983112:KIR983122 KSN983112:KSN983122 LCJ983112:LCJ983122 LMF983112:LMF983122 LWB983112:LWB983122 MFX983112:MFX983122 MPT983112:MPT983122 MZP983112:MZP983122 NJL983112:NJL983122 NTH983112:NTH983122 ODD983112:ODD983122 OMZ983112:OMZ983122 OWV983112:OWV983122 PGR983112:PGR983122 PQN983112:PQN983122 QAJ983112:QAJ983122 QKF983112:QKF983122 QUB983112:QUB983122 RDX983112:RDX983122 RNT983112:RNT983122 RXP983112:RXP983122 SHL983112:SHL983122 SRH983112:SRH983122 TBD983112:TBD983122 TKZ983112:TKZ983122 TUV983112:TUV983122 UER983112:UER983122 UON983112:UON983122 UYJ983112:UYJ983122 VIF983112:VIF983122 VSB983112:VSB983122 WBX983112:WBX983122 WLT983112:WLT983122 WVP983112:WVP983122 JD11:JD26 H65580:H65601 JD65580:JD65601 SZ65580:SZ65601 ACV65580:ACV65601 AMR65580:AMR65601 AWN65580:AWN65601 BGJ65580:BGJ65601 BQF65580:BQF65601 CAB65580:CAB65601 CJX65580:CJX65601 CTT65580:CTT65601 DDP65580:DDP65601 DNL65580:DNL65601 DXH65580:DXH65601 EHD65580:EHD65601 EQZ65580:EQZ65601 FAV65580:FAV65601 FKR65580:FKR65601 FUN65580:FUN65601 GEJ65580:GEJ65601 GOF65580:GOF65601 GYB65580:GYB65601 HHX65580:HHX65601 HRT65580:HRT65601 IBP65580:IBP65601 ILL65580:ILL65601 IVH65580:IVH65601 JFD65580:JFD65601 JOZ65580:JOZ65601 JYV65580:JYV65601 KIR65580:KIR65601 KSN65580:KSN65601 LCJ65580:LCJ65601 LMF65580:LMF65601 LWB65580:LWB65601 MFX65580:MFX65601 MPT65580:MPT65601 MZP65580:MZP65601 NJL65580:NJL65601 NTH65580:NTH65601 ODD65580:ODD65601 OMZ65580:OMZ65601 OWV65580:OWV65601 PGR65580:PGR65601 PQN65580:PQN65601 QAJ65580:QAJ65601 QKF65580:QKF65601 QUB65580:QUB65601 RDX65580:RDX65601 RNT65580:RNT65601 RXP65580:RXP65601 SHL65580:SHL65601 SRH65580:SRH65601 TBD65580:TBD65601 TKZ65580:TKZ65601 TUV65580:TUV65601 UER65580:UER65601 UON65580:UON65601 UYJ65580:UYJ65601 VIF65580:VIF65601 VSB65580:VSB65601 WBX65580:WBX65601 WLT65580:WLT65601 WVP65580:WVP65601 H131116:H131137 JD131116:JD131137 SZ131116:SZ131137 ACV131116:ACV131137 AMR131116:AMR131137 AWN131116:AWN131137 BGJ131116:BGJ131137 BQF131116:BQF131137 CAB131116:CAB131137 CJX131116:CJX131137 CTT131116:CTT131137 DDP131116:DDP131137 DNL131116:DNL131137 DXH131116:DXH131137 EHD131116:EHD131137 EQZ131116:EQZ131137 FAV131116:FAV131137 FKR131116:FKR131137 FUN131116:FUN131137 GEJ131116:GEJ131137 GOF131116:GOF131137 GYB131116:GYB131137 HHX131116:HHX131137 HRT131116:HRT131137 IBP131116:IBP131137 ILL131116:ILL131137 IVH131116:IVH131137 JFD131116:JFD131137 JOZ131116:JOZ131137 JYV131116:JYV131137 KIR131116:KIR131137 KSN131116:KSN131137 LCJ131116:LCJ131137 LMF131116:LMF131137 LWB131116:LWB131137 MFX131116:MFX131137 MPT131116:MPT131137 MZP131116:MZP131137 NJL131116:NJL131137 NTH131116:NTH131137 ODD131116:ODD131137 OMZ131116:OMZ131137 OWV131116:OWV131137 PGR131116:PGR131137 PQN131116:PQN131137 QAJ131116:QAJ131137 QKF131116:QKF131137 QUB131116:QUB131137 RDX131116:RDX131137 RNT131116:RNT131137 RXP131116:RXP131137 SHL131116:SHL131137 SRH131116:SRH131137 TBD131116:TBD131137 TKZ131116:TKZ131137 TUV131116:TUV131137 UER131116:UER131137 UON131116:UON131137 UYJ131116:UYJ131137 VIF131116:VIF131137 VSB131116:VSB131137 WBX131116:WBX131137 WLT131116:WLT131137 WVP131116:WVP131137 H196652:H196673 JD196652:JD196673 SZ196652:SZ196673 ACV196652:ACV196673 AMR196652:AMR196673 AWN196652:AWN196673 BGJ196652:BGJ196673 BQF196652:BQF196673 CAB196652:CAB196673 CJX196652:CJX196673 CTT196652:CTT196673 DDP196652:DDP196673 DNL196652:DNL196673 DXH196652:DXH196673 EHD196652:EHD196673 EQZ196652:EQZ196673 FAV196652:FAV196673 FKR196652:FKR196673 FUN196652:FUN196673 GEJ196652:GEJ196673 GOF196652:GOF196673 GYB196652:GYB196673 HHX196652:HHX196673 HRT196652:HRT196673 IBP196652:IBP196673 ILL196652:ILL196673 IVH196652:IVH196673 JFD196652:JFD196673 JOZ196652:JOZ196673 JYV196652:JYV196673 KIR196652:KIR196673 KSN196652:KSN196673 LCJ196652:LCJ196673 LMF196652:LMF196673 LWB196652:LWB196673 MFX196652:MFX196673 MPT196652:MPT196673 MZP196652:MZP196673 NJL196652:NJL196673 NTH196652:NTH196673 ODD196652:ODD196673 OMZ196652:OMZ196673 OWV196652:OWV196673 PGR196652:PGR196673 PQN196652:PQN196673 QAJ196652:QAJ196673 QKF196652:QKF196673 QUB196652:QUB196673 RDX196652:RDX196673 RNT196652:RNT196673 RXP196652:RXP196673 SHL196652:SHL196673 SRH196652:SRH196673 TBD196652:TBD196673 TKZ196652:TKZ196673 TUV196652:TUV196673 UER196652:UER196673 UON196652:UON196673 UYJ196652:UYJ196673 VIF196652:VIF196673 VSB196652:VSB196673 WBX196652:WBX196673 WLT196652:WLT196673 WVP196652:WVP196673 H262188:H262209 JD262188:JD262209 SZ262188:SZ262209 ACV262188:ACV262209 AMR262188:AMR262209 AWN262188:AWN262209 BGJ262188:BGJ262209 BQF262188:BQF262209 CAB262188:CAB262209 CJX262188:CJX262209 CTT262188:CTT262209 DDP262188:DDP262209 DNL262188:DNL262209 DXH262188:DXH262209 EHD262188:EHD262209 EQZ262188:EQZ262209 FAV262188:FAV262209 FKR262188:FKR262209 FUN262188:FUN262209 GEJ262188:GEJ262209 GOF262188:GOF262209 GYB262188:GYB262209 HHX262188:HHX262209 HRT262188:HRT262209 IBP262188:IBP262209 ILL262188:ILL262209 IVH262188:IVH262209 JFD262188:JFD262209 JOZ262188:JOZ262209 JYV262188:JYV262209 KIR262188:KIR262209 KSN262188:KSN262209 LCJ262188:LCJ262209 LMF262188:LMF262209 LWB262188:LWB262209 MFX262188:MFX262209 MPT262188:MPT262209 MZP262188:MZP262209 NJL262188:NJL262209 NTH262188:NTH262209 ODD262188:ODD262209 OMZ262188:OMZ262209 OWV262188:OWV262209 PGR262188:PGR262209 PQN262188:PQN262209 QAJ262188:QAJ262209 QKF262188:QKF262209 QUB262188:QUB262209 RDX262188:RDX262209 RNT262188:RNT262209 RXP262188:RXP262209 SHL262188:SHL262209 SRH262188:SRH262209 TBD262188:TBD262209 TKZ262188:TKZ262209 TUV262188:TUV262209 UER262188:UER262209 UON262188:UON262209 UYJ262188:UYJ262209 VIF262188:VIF262209 VSB262188:VSB262209 WBX262188:WBX262209 WLT262188:WLT262209 WVP262188:WVP262209 H327724:H327745 JD327724:JD327745 SZ327724:SZ327745 ACV327724:ACV327745 AMR327724:AMR327745 AWN327724:AWN327745 BGJ327724:BGJ327745 BQF327724:BQF327745 CAB327724:CAB327745 CJX327724:CJX327745 CTT327724:CTT327745 DDP327724:DDP327745 DNL327724:DNL327745 DXH327724:DXH327745 EHD327724:EHD327745 EQZ327724:EQZ327745 FAV327724:FAV327745 FKR327724:FKR327745 FUN327724:FUN327745 GEJ327724:GEJ327745 GOF327724:GOF327745 GYB327724:GYB327745 HHX327724:HHX327745 HRT327724:HRT327745 IBP327724:IBP327745 ILL327724:ILL327745 IVH327724:IVH327745 JFD327724:JFD327745 JOZ327724:JOZ327745 JYV327724:JYV327745 KIR327724:KIR327745 KSN327724:KSN327745 LCJ327724:LCJ327745 LMF327724:LMF327745 LWB327724:LWB327745 MFX327724:MFX327745 MPT327724:MPT327745 MZP327724:MZP327745 NJL327724:NJL327745 NTH327724:NTH327745 ODD327724:ODD327745 OMZ327724:OMZ327745 OWV327724:OWV327745 PGR327724:PGR327745 PQN327724:PQN327745 QAJ327724:QAJ327745 QKF327724:QKF327745 QUB327724:QUB327745 RDX327724:RDX327745 RNT327724:RNT327745 RXP327724:RXP327745 SHL327724:SHL327745 SRH327724:SRH327745 TBD327724:TBD327745 TKZ327724:TKZ327745 TUV327724:TUV327745 UER327724:UER327745 UON327724:UON327745 UYJ327724:UYJ327745 VIF327724:VIF327745 VSB327724:VSB327745 WBX327724:WBX327745 WLT327724:WLT327745 WVP327724:WVP327745 H393260:H393281 JD393260:JD393281 SZ393260:SZ393281 ACV393260:ACV393281 AMR393260:AMR393281 AWN393260:AWN393281 BGJ393260:BGJ393281 BQF393260:BQF393281 CAB393260:CAB393281 CJX393260:CJX393281 CTT393260:CTT393281 DDP393260:DDP393281 DNL393260:DNL393281 DXH393260:DXH393281 EHD393260:EHD393281 EQZ393260:EQZ393281 FAV393260:FAV393281 FKR393260:FKR393281 FUN393260:FUN393281 GEJ393260:GEJ393281 GOF393260:GOF393281 GYB393260:GYB393281 HHX393260:HHX393281 HRT393260:HRT393281 IBP393260:IBP393281 ILL393260:ILL393281 IVH393260:IVH393281 JFD393260:JFD393281 JOZ393260:JOZ393281 JYV393260:JYV393281 KIR393260:KIR393281 KSN393260:KSN393281 LCJ393260:LCJ393281 LMF393260:LMF393281 LWB393260:LWB393281 MFX393260:MFX393281 MPT393260:MPT393281 MZP393260:MZP393281 NJL393260:NJL393281 NTH393260:NTH393281 ODD393260:ODD393281 OMZ393260:OMZ393281 OWV393260:OWV393281 PGR393260:PGR393281 PQN393260:PQN393281 QAJ393260:QAJ393281 QKF393260:QKF393281 QUB393260:QUB393281 RDX393260:RDX393281 RNT393260:RNT393281 RXP393260:RXP393281 SHL393260:SHL393281 SRH393260:SRH393281 TBD393260:TBD393281 TKZ393260:TKZ393281 TUV393260:TUV393281 UER393260:UER393281 UON393260:UON393281 UYJ393260:UYJ393281 VIF393260:VIF393281 VSB393260:VSB393281 WBX393260:WBX393281 WLT393260:WLT393281 WVP393260:WVP393281 H458796:H458817 JD458796:JD458817 SZ458796:SZ458817 ACV458796:ACV458817 AMR458796:AMR458817 AWN458796:AWN458817 BGJ458796:BGJ458817 BQF458796:BQF458817 CAB458796:CAB458817 CJX458796:CJX458817 CTT458796:CTT458817 DDP458796:DDP458817 DNL458796:DNL458817 DXH458796:DXH458817 EHD458796:EHD458817 EQZ458796:EQZ458817 FAV458796:FAV458817 FKR458796:FKR458817 FUN458796:FUN458817 GEJ458796:GEJ458817 GOF458796:GOF458817 GYB458796:GYB458817 HHX458796:HHX458817 HRT458796:HRT458817 IBP458796:IBP458817 ILL458796:ILL458817 IVH458796:IVH458817 JFD458796:JFD458817 JOZ458796:JOZ458817 JYV458796:JYV458817 KIR458796:KIR458817 KSN458796:KSN458817 LCJ458796:LCJ458817 LMF458796:LMF458817 LWB458796:LWB458817 MFX458796:MFX458817 MPT458796:MPT458817 MZP458796:MZP458817 NJL458796:NJL458817 NTH458796:NTH458817 ODD458796:ODD458817 OMZ458796:OMZ458817 OWV458796:OWV458817 PGR458796:PGR458817 PQN458796:PQN458817 QAJ458796:QAJ458817 QKF458796:QKF458817 QUB458796:QUB458817 RDX458796:RDX458817 RNT458796:RNT458817 RXP458796:RXP458817 SHL458796:SHL458817 SRH458796:SRH458817 TBD458796:TBD458817 TKZ458796:TKZ458817 TUV458796:TUV458817 UER458796:UER458817 UON458796:UON458817 UYJ458796:UYJ458817 VIF458796:VIF458817 VSB458796:VSB458817 WBX458796:WBX458817 WLT458796:WLT458817 WVP458796:WVP458817 H524332:H524353 JD524332:JD524353 SZ524332:SZ524353 ACV524332:ACV524353 AMR524332:AMR524353 AWN524332:AWN524353 BGJ524332:BGJ524353 BQF524332:BQF524353 CAB524332:CAB524353 CJX524332:CJX524353 CTT524332:CTT524353 DDP524332:DDP524353 DNL524332:DNL524353 DXH524332:DXH524353 EHD524332:EHD524353 EQZ524332:EQZ524353 FAV524332:FAV524353 FKR524332:FKR524353 FUN524332:FUN524353 GEJ524332:GEJ524353 GOF524332:GOF524353 GYB524332:GYB524353 HHX524332:HHX524353 HRT524332:HRT524353 IBP524332:IBP524353 ILL524332:ILL524353 IVH524332:IVH524353 JFD524332:JFD524353 JOZ524332:JOZ524353 JYV524332:JYV524353 KIR524332:KIR524353 KSN524332:KSN524353 LCJ524332:LCJ524353 LMF524332:LMF524353 LWB524332:LWB524353 MFX524332:MFX524353 MPT524332:MPT524353 MZP524332:MZP524353 NJL524332:NJL524353 NTH524332:NTH524353 ODD524332:ODD524353 OMZ524332:OMZ524353 OWV524332:OWV524353 PGR524332:PGR524353 PQN524332:PQN524353 QAJ524332:QAJ524353 QKF524332:QKF524353 QUB524332:QUB524353 RDX524332:RDX524353 RNT524332:RNT524353 RXP524332:RXP524353 SHL524332:SHL524353 SRH524332:SRH524353 TBD524332:TBD524353 TKZ524332:TKZ524353 TUV524332:TUV524353 UER524332:UER524353 UON524332:UON524353 UYJ524332:UYJ524353 VIF524332:VIF524353 VSB524332:VSB524353 WBX524332:WBX524353 WLT524332:WLT524353 WVP524332:WVP524353 H589868:H589889 JD589868:JD589889 SZ589868:SZ589889 ACV589868:ACV589889 AMR589868:AMR589889 AWN589868:AWN589889 BGJ589868:BGJ589889 BQF589868:BQF589889 CAB589868:CAB589889 CJX589868:CJX589889 CTT589868:CTT589889 DDP589868:DDP589889 DNL589868:DNL589889 DXH589868:DXH589889 EHD589868:EHD589889 EQZ589868:EQZ589889 FAV589868:FAV589889 FKR589868:FKR589889 FUN589868:FUN589889 GEJ589868:GEJ589889 GOF589868:GOF589889 GYB589868:GYB589889 HHX589868:HHX589889 HRT589868:HRT589889 IBP589868:IBP589889 ILL589868:ILL589889 IVH589868:IVH589889 JFD589868:JFD589889 JOZ589868:JOZ589889 JYV589868:JYV589889 KIR589868:KIR589889 KSN589868:KSN589889 LCJ589868:LCJ589889 LMF589868:LMF589889 LWB589868:LWB589889 MFX589868:MFX589889 MPT589868:MPT589889 MZP589868:MZP589889 NJL589868:NJL589889 NTH589868:NTH589889 ODD589868:ODD589889 OMZ589868:OMZ589889 OWV589868:OWV589889 PGR589868:PGR589889 PQN589868:PQN589889 QAJ589868:QAJ589889 QKF589868:QKF589889 QUB589868:QUB589889 RDX589868:RDX589889 RNT589868:RNT589889 RXP589868:RXP589889 SHL589868:SHL589889 SRH589868:SRH589889 TBD589868:TBD589889 TKZ589868:TKZ589889 TUV589868:TUV589889 UER589868:UER589889 UON589868:UON589889 UYJ589868:UYJ589889 VIF589868:VIF589889 VSB589868:VSB589889 WBX589868:WBX589889 WLT589868:WLT589889 WVP589868:WVP589889 H655404:H655425 JD655404:JD655425 SZ655404:SZ655425 ACV655404:ACV655425 AMR655404:AMR655425 AWN655404:AWN655425 BGJ655404:BGJ655425 BQF655404:BQF655425 CAB655404:CAB655425 CJX655404:CJX655425 CTT655404:CTT655425 DDP655404:DDP655425 DNL655404:DNL655425 DXH655404:DXH655425 EHD655404:EHD655425 EQZ655404:EQZ655425 FAV655404:FAV655425 FKR655404:FKR655425 FUN655404:FUN655425 GEJ655404:GEJ655425 GOF655404:GOF655425 GYB655404:GYB655425 HHX655404:HHX655425 HRT655404:HRT655425 IBP655404:IBP655425 ILL655404:ILL655425 IVH655404:IVH655425 JFD655404:JFD655425 JOZ655404:JOZ655425 JYV655404:JYV655425 KIR655404:KIR655425 KSN655404:KSN655425 LCJ655404:LCJ655425 LMF655404:LMF655425 LWB655404:LWB655425 MFX655404:MFX655425 MPT655404:MPT655425 MZP655404:MZP655425 NJL655404:NJL655425 NTH655404:NTH655425 ODD655404:ODD655425 OMZ655404:OMZ655425 OWV655404:OWV655425 PGR655404:PGR655425 PQN655404:PQN655425 QAJ655404:QAJ655425 QKF655404:QKF655425 QUB655404:QUB655425 RDX655404:RDX655425 RNT655404:RNT655425 RXP655404:RXP655425 SHL655404:SHL655425 SRH655404:SRH655425 TBD655404:TBD655425 TKZ655404:TKZ655425 TUV655404:TUV655425 UER655404:UER655425 UON655404:UON655425 UYJ655404:UYJ655425 VIF655404:VIF655425 VSB655404:VSB655425 WBX655404:WBX655425 WLT655404:WLT655425 WVP655404:WVP655425 H720940:H720961 JD720940:JD720961 SZ720940:SZ720961 ACV720940:ACV720961 AMR720940:AMR720961 AWN720940:AWN720961 BGJ720940:BGJ720961 BQF720940:BQF720961 CAB720940:CAB720961 CJX720940:CJX720961 CTT720940:CTT720961 DDP720940:DDP720961 DNL720940:DNL720961 DXH720940:DXH720961 EHD720940:EHD720961 EQZ720940:EQZ720961 FAV720940:FAV720961 FKR720940:FKR720961 FUN720940:FUN720961 GEJ720940:GEJ720961 GOF720940:GOF720961 GYB720940:GYB720961 HHX720940:HHX720961 HRT720940:HRT720961 IBP720940:IBP720961 ILL720940:ILL720961 IVH720940:IVH720961 JFD720940:JFD720961 JOZ720940:JOZ720961 JYV720940:JYV720961 KIR720940:KIR720961 KSN720940:KSN720961 LCJ720940:LCJ720961 LMF720940:LMF720961 LWB720940:LWB720961 MFX720940:MFX720961 MPT720940:MPT720961 MZP720940:MZP720961 NJL720940:NJL720961 NTH720940:NTH720961 ODD720940:ODD720961 OMZ720940:OMZ720961 OWV720940:OWV720961 PGR720940:PGR720961 PQN720940:PQN720961 QAJ720940:QAJ720961 QKF720940:QKF720961 QUB720940:QUB720961 RDX720940:RDX720961 RNT720940:RNT720961 RXP720940:RXP720961 SHL720940:SHL720961 SRH720940:SRH720961 TBD720940:TBD720961 TKZ720940:TKZ720961 TUV720940:TUV720961 UER720940:UER720961 UON720940:UON720961 UYJ720940:UYJ720961 VIF720940:VIF720961 VSB720940:VSB720961 WBX720940:WBX720961 WLT720940:WLT720961 WVP720940:WVP720961 H786476:H786497 JD786476:JD786497 SZ786476:SZ786497 ACV786476:ACV786497 AMR786476:AMR786497 AWN786476:AWN786497 BGJ786476:BGJ786497 BQF786476:BQF786497 CAB786476:CAB786497 CJX786476:CJX786497 CTT786476:CTT786497 DDP786476:DDP786497 DNL786476:DNL786497 DXH786476:DXH786497 EHD786476:EHD786497 EQZ786476:EQZ786497 FAV786476:FAV786497 FKR786476:FKR786497 FUN786476:FUN786497 GEJ786476:GEJ786497 GOF786476:GOF786497 GYB786476:GYB786497 HHX786476:HHX786497 HRT786476:HRT786497 IBP786476:IBP786497 ILL786476:ILL786497 IVH786476:IVH786497 JFD786476:JFD786497 JOZ786476:JOZ786497 JYV786476:JYV786497 KIR786476:KIR786497 KSN786476:KSN786497 LCJ786476:LCJ786497 LMF786476:LMF786497 LWB786476:LWB786497 MFX786476:MFX786497 MPT786476:MPT786497 MZP786476:MZP786497 NJL786476:NJL786497 NTH786476:NTH786497 ODD786476:ODD786497 OMZ786476:OMZ786497 OWV786476:OWV786497 PGR786476:PGR786497 PQN786476:PQN786497 QAJ786476:QAJ786497 QKF786476:QKF786497 QUB786476:QUB786497 RDX786476:RDX786497 RNT786476:RNT786497 RXP786476:RXP786497 SHL786476:SHL786497 SRH786476:SRH786497 TBD786476:TBD786497 TKZ786476:TKZ786497 TUV786476:TUV786497 UER786476:UER786497 UON786476:UON786497 UYJ786476:UYJ786497 VIF786476:VIF786497 VSB786476:VSB786497 WBX786476:WBX786497 WLT786476:WLT786497 WVP786476:WVP786497 H852012:H852033 JD852012:JD852033 SZ852012:SZ852033 ACV852012:ACV852033 AMR852012:AMR852033 AWN852012:AWN852033 BGJ852012:BGJ852033 BQF852012:BQF852033 CAB852012:CAB852033 CJX852012:CJX852033 CTT852012:CTT852033 DDP852012:DDP852033 DNL852012:DNL852033 DXH852012:DXH852033 EHD852012:EHD852033 EQZ852012:EQZ852033 FAV852012:FAV852033 FKR852012:FKR852033 FUN852012:FUN852033 GEJ852012:GEJ852033 GOF852012:GOF852033 GYB852012:GYB852033 HHX852012:HHX852033 HRT852012:HRT852033 IBP852012:IBP852033 ILL852012:ILL852033 IVH852012:IVH852033 JFD852012:JFD852033 JOZ852012:JOZ852033 JYV852012:JYV852033 KIR852012:KIR852033 KSN852012:KSN852033 LCJ852012:LCJ852033 LMF852012:LMF852033 LWB852012:LWB852033 MFX852012:MFX852033 MPT852012:MPT852033 MZP852012:MZP852033 NJL852012:NJL852033 NTH852012:NTH852033 ODD852012:ODD852033 OMZ852012:OMZ852033 OWV852012:OWV852033 PGR852012:PGR852033 PQN852012:PQN852033 QAJ852012:QAJ852033 QKF852012:QKF852033 QUB852012:QUB852033 RDX852012:RDX852033 RNT852012:RNT852033 RXP852012:RXP852033 SHL852012:SHL852033 SRH852012:SRH852033 TBD852012:TBD852033 TKZ852012:TKZ852033 TUV852012:TUV852033 UER852012:UER852033 UON852012:UON852033 UYJ852012:UYJ852033 VIF852012:VIF852033 VSB852012:VSB852033 WBX852012:WBX852033 WLT852012:WLT852033 WVP852012:WVP852033 H917548:H917569 JD917548:JD917569 SZ917548:SZ917569 ACV917548:ACV917569 AMR917548:AMR917569 AWN917548:AWN917569 BGJ917548:BGJ917569 BQF917548:BQF917569 CAB917548:CAB917569 CJX917548:CJX917569 CTT917548:CTT917569 DDP917548:DDP917569 DNL917548:DNL917569 DXH917548:DXH917569 EHD917548:EHD917569 EQZ917548:EQZ917569 FAV917548:FAV917569 FKR917548:FKR917569 FUN917548:FUN917569 GEJ917548:GEJ917569 GOF917548:GOF917569 GYB917548:GYB917569 HHX917548:HHX917569 HRT917548:HRT917569 IBP917548:IBP917569 ILL917548:ILL917569 IVH917548:IVH917569 JFD917548:JFD917569 JOZ917548:JOZ917569 JYV917548:JYV917569 KIR917548:KIR917569 KSN917548:KSN917569 LCJ917548:LCJ917569 LMF917548:LMF917569 LWB917548:LWB917569 MFX917548:MFX917569 MPT917548:MPT917569 MZP917548:MZP917569 NJL917548:NJL917569 NTH917548:NTH917569 ODD917548:ODD917569 OMZ917548:OMZ917569 OWV917548:OWV917569 PGR917548:PGR917569 PQN917548:PQN917569 QAJ917548:QAJ917569 QKF917548:QKF917569 QUB917548:QUB917569 RDX917548:RDX917569 RNT917548:RNT917569 RXP917548:RXP917569 SHL917548:SHL917569 SRH917548:SRH917569 TBD917548:TBD917569 TKZ917548:TKZ917569 TUV917548:TUV917569 UER917548:UER917569 UON917548:UON917569 UYJ917548:UYJ917569 VIF917548:VIF917569 VSB917548:VSB917569 WBX917548:WBX917569 WLT917548:WLT917569 WVP917548:WVP917569 H983084:H983105 JD983084:JD983105 SZ983084:SZ983105 ACV983084:ACV983105 AMR983084:AMR983105 AWN983084:AWN983105 BGJ983084:BGJ983105 BQF983084:BQF983105 CAB983084:CAB983105 CJX983084:CJX983105 CTT983084:CTT983105 DDP983084:DDP983105 DNL983084:DNL983105 DXH983084:DXH983105 EHD983084:EHD983105 EQZ983084:EQZ983105 FAV983084:FAV983105 FKR983084:FKR983105 FUN983084:FUN983105 GEJ983084:GEJ983105 GOF983084:GOF983105 GYB983084:GYB983105 HHX983084:HHX983105 HRT983084:HRT983105 IBP983084:IBP983105 ILL983084:ILL983105 IVH983084:IVH983105 JFD983084:JFD983105 JOZ983084:JOZ983105 JYV983084:JYV983105 KIR983084:KIR983105 KSN983084:KSN983105 LCJ983084:LCJ983105 LMF983084:LMF983105 LWB983084:LWB983105 MFX983084:MFX983105 MPT983084:MPT983105 MZP983084:MZP983105 NJL983084:NJL983105 NTH983084:NTH983105 ODD983084:ODD983105 OMZ983084:OMZ983105 OWV983084:OWV983105 PGR983084:PGR983105 PQN983084:PQN983105 QAJ983084:QAJ983105 QKF983084:QKF983105 QUB983084:QUB983105 RDX983084:RDX983105 RNT983084:RNT983105 RXP983084:RXP983105 SHL983084:SHL983105 SRH983084:SRH983105 TBD983084:TBD983105 TKZ983084:TKZ983105 TUV983084:TUV983105 UER983084:UER983105 UON983084:UON983105 UYJ983084:UYJ983105 VIF983084:VIF983105 VSB983084:VSB983105 WBX983084:WBX983105 WLT983084:WLT983105 WVP983084:WVP983105 H46:H67 H65558:H65573 JD65558:JD65573 SZ65558:SZ65573 ACV65558:ACV65573 AMR65558:AMR65573 AWN65558:AWN65573 BGJ65558:BGJ65573 BQF65558:BQF65573 CAB65558:CAB65573 CJX65558:CJX65573 CTT65558:CTT65573 DDP65558:DDP65573 DNL65558:DNL65573 DXH65558:DXH65573 EHD65558:EHD65573 EQZ65558:EQZ65573 FAV65558:FAV65573 FKR65558:FKR65573 FUN65558:FUN65573 GEJ65558:GEJ65573 GOF65558:GOF65573 GYB65558:GYB65573 HHX65558:HHX65573 HRT65558:HRT65573 IBP65558:IBP65573 ILL65558:ILL65573 IVH65558:IVH65573 JFD65558:JFD65573 JOZ65558:JOZ65573 JYV65558:JYV65573 KIR65558:KIR65573 KSN65558:KSN65573 LCJ65558:LCJ65573 LMF65558:LMF65573 LWB65558:LWB65573 MFX65558:MFX65573 MPT65558:MPT65573 MZP65558:MZP65573 NJL65558:NJL65573 NTH65558:NTH65573 ODD65558:ODD65573 OMZ65558:OMZ65573 OWV65558:OWV65573 PGR65558:PGR65573 PQN65558:PQN65573 QAJ65558:QAJ65573 QKF65558:QKF65573 QUB65558:QUB65573 RDX65558:RDX65573 RNT65558:RNT65573 RXP65558:RXP65573 SHL65558:SHL65573 SRH65558:SRH65573 TBD65558:TBD65573 TKZ65558:TKZ65573 TUV65558:TUV65573 UER65558:UER65573 UON65558:UON65573 UYJ65558:UYJ65573 VIF65558:VIF65573 VSB65558:VSB65573 WBX65558:WBX65573 WLT65558:WLT65573 WVP65558:WVP65573 H131094:H131109 JD131094:JD131109 SZ131094:SZ131109 ACV131094:ACV131109 AMR131094:AMR131109 AWN131094:AWN131109 BGJ131094:BGJ131109 BQF131094:BQF131109 CAB131094:CAB131109 CJX131094:CJX131109 CTT131094:CTT131109 DDP131094:DDP131109 DNL131094:DNL131109 DXH131094:DXH131109 EHD131094:EHD131109 EQZ131094:EQZ131109 FAV131094:FAV131109 FKR131094:FKR131109 FUN131094:FUN131109 GEJ131094:GEJ131109 GOF131094:GOF131109 GYB131094:GYB131109 HHX131094:HHX131109 HRT131094:HRT131109 IBP131094:IBP131109 ILL131094:ILL131109 IVH131094:IVH131109 JFD131094:JFD131109 JOZ131094:JOZ131109 JYV131094:JYV131109 KIR131094:KIR131109 KSN131094:KSN131109 LCJ131094:LCJ131109 LMF131094:LMF131109 LWB131094:LWB131109 MFX131094:MFX131109 MPT131094:MPT131109 MZP131094:MZP131109 NJL131094:NJL131109 NTH131094:NTH131109 ODD131094:ODD131109 OMZ131094:OMZ131109 OWV131094:OWV131109 PGR131094:PGR131109 PQN131094:PQN131109 QAJ131094:QAJ131109 QKF131094:QKF131109 QUB131094:QUB131109 RDX131094:RDX131109 RNT131094:RNT131109 RXP131094:RXP131109 SHL131094:SHL131109 SRH131094:SRH131109 TBD131094:TBD131109 TKZ131094:TKZ131109 TUV131094:TUV131109 UER131094:UER131109 UON131094:UON131109 UYJ131094:UYJ131109 VIF131094:VIF131109 VSB131094:VSB131109 WBX131094:WBX131109 WLT131094:WLT131109 WVP131094:WVP131109 H196630:H196645 JD196630:JD196645 SZ196630:SZ196645 ACV196630:ACV196645 AMR196630:AMR196645 AWN196630:AWN196645 BGJ196630:BGJ196645 BQF196630:BQF196645 CAB196630:CAB196645 CJX196630:CJX196645 CTT196630:CTT196645 DDP196630:DDP196645 DNL196630:DNL196645 DXH196630:DXH196645 EHD196630:EHD196645 EQZ196630:EQZ196645 FAV196630:FAV196645 FKR196630:FKR196645 FUN196630:FUN196645 GEJ196630:GEJ196645 GOF196630:GOF196645 GYB196630:GYB196645 HHX196630:HHX196645 HRT196630:HRT196645 IBP196630:IBP196645 ILL196630:ILL196645 IVH196630:IVH196645 JFD196630:JFD196645 JOZ196630:JOZ196645 JYV196630:JYV196645 KIR196630:KIR196645 KSN196630:KSN196645 LCJ196630:LCJ196645 LMF196630:LMF196645 LWB196630:LWB196645 MFX196630:MFX196645 MPT196630:MPT196645 MZP196630:MZP196645 NJL196630:NJL196645 NTH196630:NTH196645 ODD196630:ODD196645 OMZ196630:OMZ196645 OWV196630:OWV196645 PGR196630:PGR196645 PQN196630:PQN196645 QAJ196630:QAJ196645 QKF196630:QKF196645 QUB196630:QUB196645 RDX196630:RDX196645 RNT196630:RNT196645 RXP196630:RXP196645 SHL196630:SHL196645 SRH196630:SRH196645 TBD196630:TBD196645 TKZ196630:TKZ196645 TUV196630:TUV196645 UER196630:UER196645 UON196630:UON196645 UYJ196630:UYJ196645 VIF196630:VIF196645 VSB196630:VSB196645 WBX196630:WBX196645 WLT196630:WLT196645 WVP196630:WVP196645 H262166:H262181 JD262166:JD262181 SZ262166:SZ262181 ACV262166:ACV262181 AMR262166:AMR262181 AWN262166:AWN262181 BGJ262166:BGJ262181 BQF262166:BQF262181 CAB262166:CAB262181 CJX262166:CJX262181 CTT262166:CTT262181 DDP262166:DDP262181 DNL262166:DNL262181 DXH262166:DXH262181 EHD262166:EHD262181 EQZ262166:EQZ262181 FAV262166:FAV262181 FKR262166:FKR262181 FUN262166:FUN262181 GEJ262166:GEJ262181 GOF262166:GOF262181 GYB262166:GYB262181 HHX262166:HHX262181 HRT262166:HRT262181 IBP262166:IBP262181 ILL262166:ILL262181 IVH262166:IVH262181 JFD262166:JFD262181 JOZ262166:JOZ262181 JYV262166:JYV262181 KIR262166:KIR262181 KSN262166:KSN262181 LCJ262166:LCJ262181 LMF262166:LMF262181 LWB262166:LWB262181 MFX262166:MFX262181 MPT262166:MPT262181 MZP262166:MZP262181 NJL262166:NJL262181 NTH262166:NTH262181 ODD262166:ODD262181 OMZ262166:OMZ262181 OWV262166:OWV262181 PGR262166:PGR262181 PQN262166:PQN262181 QAJ262166:QAJ262181 QKF262166:QKF262181 QUB262166:QUB262181 RDX262166:RDX262181 RNT262166:RNT262181 RXP262166:RXP262181 SHL262166:SHL262181 SRH262166:SRH262181 TBD262166:TBD262181 TKZ262166:TKZ262181 TUV262166:TUV262181 UER262166:UER262181 UON262166:UON262181 UYJ262166:UYJ262181 VIF262166:VIF262181 VSB262166:VSB262181 WBX262166:WBX262181 WLT262166:WLT262181 WVP262166:WVP262181 H327702:H327717 JD327702:JD327717 SZ327702:SZ327717 ACV327702:ACV327717 AMR327702:AMR327717 AWN327702:AWN327717 BGJ327702:BGJ327717 BQF327702:BQF327717 CAB327702:CAB327717 CJX327702:CJX327717 CTT327702:CTT327717 DDP327702:DDP327717 DNL327702:DNL327717 DXH327702:DXH327717 EHD327702:EHD327717 EQZ327702:EQZ327717 FAV327702:FAV327717 FKR327702:FKR327717 FUN327702:FUN327717 GEJ327702:GEJ327717 GOF327702:GOF327717 GYB327702:GYB327717 HHX327702:HHX327717 HRT327702:HRT327717 IBP327702:IBP327717 ILL327702:ILL327717 IVH327702:IVH327717 JFD327702:JFD327717 JOZ327702:JOZ327717 JYV327702:JYV327717 KIR327702:KIR327717 KSN327702:KSN327717 LCJ327702:LCJ327717 LMF327702:LMF327717 LWB327702:LWB327717 MFX327702:MFX327717 MPT327702:MPT327717 MZP327702:MZP327717 NJL327702:NJL327717 NTH327702:NTH327717 ODD327702:ODD327717 OMZ327702:OMZ327717 OWV327702:OWV327717 PGR327702:PGR327717 PQN327702:PQN327717 QAJ327702:QAJ327717 QKF327702:QKF327717 QUB327702:QUB327717 RDX327702:RDX327717 RNT327702:RNT327717 RXP327702:RXP327717 SHL327702:SHL327717 SRH327702:SRH327717 TBD327702:TBD327717 TKZ327702:TKZ327717 TUV327702:TUV327717 UER327702:UER327717 UON327702:UON327717 UYJ327702:UYJ327717 VIF327702:VIF327717 VSB327702:VSB327717 WBX327702:WBX327717 WLT327702:WLT327717 WVP327702:WVP327717 H393238:H393253 JD393238:JD393253 SZ393238:SZ393253 ACV393238:ACV393253 AMR393238:AMR393253 AWN393238:AWN393253 BGJ393238:BGJ393253 BQF393238:BQF393253 CAB393238:CAB393253 CJX393238:CJX393253 CTT393238:CTT393253 DDP393238:DDP393253 DNL393238:DNL393253 DXH393238:DXH393253 EHD393238:EHD393253 EQZ393238:EQZ393253 FAV393238:FAV393253 FKR393238:FKR393253 FUN393238:FUN393253 GEJ393238:GEJ393253 GOF393238:GOF393253 GYB393238:GYB393253 HHX393238:HHX393253 HRT393238:HRT393253 IBP393238:IBP393253 ILL393238:ILL393253 IVH393238:IVH393253 JFD393238:JFD393253 JOZ393238:JOZ393253 JYV393238:JYV393253 KIR393238:KIR393253 KSN393238:KSN393253 LCJ393238:LCJ393253 LMF393238:LMF393253 LWB393238:LWB393253 MFX393238:MFX393253 MPT393238:MPT393253 MZP393238:MZP393253 NJL393238:NJL393253 NTH393238:NTH393253 ODD393238:ODD393253 OMZ393238:OMZ393253 OWV393238:OWV393253 PGR393238:PGR393253 PQN393238:PQN393253 QAJ393238:QAJ393253 QKF393238:QKF393253 QUB393238:QUB393253 RDX393238:RDX393253 RNT393238:RNT393253 RXP393238:RXP393253 SHL393238:SHL393253 SRH393238:SRH393253 TBD393238:TBD393253 TKZ393238:TKZ393253 TUV393238:TUV393253 UER393238:UER393253 UON393238:UON393253 UYJ393238:UYJ393253 VIF393238:VIF393253 VSB393238:VSB393253 WBX393238:WBX393253 WLT393238:WLT393253 WVP393238:WVP393253 H458774:H458789 JD458774:JD458789 SZ458774:SZ458789 ACV458774:ACV458789 AMR458774:AMR458789 AWN458774:AWN458789 BGJ458774:BGJ458789 BQF458774:BQF458789 CAB458774:CAB458789 CJX458774:CJX458789 CTT458774:CTT458789 DDP458774:DDP458789 DNL458774:DNL458789 DXH458774:DXH458789 EHD458774:EHD458789 EQZ458774:EQZ458789 FAV458774:FAV458789 FKR458774:FKR458789 FUN458774:FUN458789 GEJ458774:GEJ458789 GOF458774:GOF458789 GYB458774:GYB458789 HHX458774:HHX458789 HRT458774:HRT458789 IBP458774:IBP458789 ILL458774:ILL458789 IVH458774:IVH458789 JFD458774:JFD458789 JOZ458774:JOZ458789 JYV458774:JYV458789 KIR458774:KIR458789 KSN458774:KSN458789 LCJ458774:LCJ458789 LMF458774:LMF458789 LWB458774:LWB458789 MFX458774:MFX458789 MPT458774:MPT458789 MZP458774:MZP458789 NJL458774:NJL458789 NTH458774:NTH458789 ODD458774:ODD458789 OMZ458774:OMZ458789 OWV458774:OWV458789 PGR458774:PGR458789 PQN458774:PQN458789 QAJ458774:QAJ458789 QKF458774:QKF458789 QUB458774:QUB458789 RDX458774:RDX458789 RNT458774:RNT458789 RXP458774:RXP458789 SHL458774:SHL458789 SRH458774:SRH458789 TBD458774:TBD458789 TKZ458774:TKZ458789 TUV458774:TUV458789 UER458774:UER458789 UON458774:UON458789 UYJ458774:UYJ458789 VIF458774:VIF458789 VSB458774:VSB458789 WBX458774:WBX458789 WLT458774:WLT458789 WVP458774:WVP458789 H524310:H524325 JD524310:JD524325 SZ524310:SZ524325 ACV524310:ACV524325 AMR524310:AMR524325 AWN524310:AWN524325 BGJ524310:BGJ524325 BQF524310:BQF524325 CAB524310:CAB524325 CJX524310:CJX524325 CTT524310:CTT524325 DDP524310:DDP524325 DNL524310:DNL524325 DXH524310:DXH524325 EHD524310:EHD524325 EQZ524310:EQZ524325 FAV524310:FAV524325 FKR524310:FKR524325 FUN524310:FUN524325 GEJ524310:GEJ524325 GOF524310:GOF524325 GYB524310:GYB524325 HHX524310:HHX524325 HRT524310:HRT524325 IBP524310:IBP524325 ILL524310:ILL524325 IVH524310:IVH524325 JFD524310:JFD524325 JOZ524310:JOZ524325 JYV524310:JYV524325 KIR524310:KIR524325 KSN524310:KSN524325 LCJ524310:LCJ524325 LMF524310:LMF524325 LWB524310:LWB524325 MFX524310:MFX524325 MPT524310:MPT524325 MZP524310:MZP524325 NJL524310:NJL524325 NTH524310:NTH524325 ODD524310:ODD524325 OMZ524310:OMZ524325 OWV524310:OWV524325 PGR524310:PGR524325 PQN524310:PQN524325 QAJ524310:QAJ524325 QKF524310:QKF524325 QUB524310:QUB524325 RDX524310:RDX524325 RNT524310:RNT524325 RXP524310:RXP524325 SHL524310:SHL524325 SRH524310:SRH524325 TBD524310:TBD524325 TKZ524310:TKZ524325 TUV524310:TUV524325 UER524310:UER524325 UON524310:UON524325 UYJ524310:UYJ524325 VIF524310:VIF524325 VSB524310:VSB524325 WBX524310:WBX524325 WLT524310:WLT524325 WVP524310:WVP524325 H589846:H589861 JD589846:JD589861 SZ589846:SZ589861 ACV589846:ACV589861 AMR589846:AMR589861 AWN589846:AWN589861 BGJ589846:BGJ589861 BQF589846:BQF589861 CAB589846:CAB589861 CJX589846:CJX589861 CTT589846:CTT589861 DDP589846:DDP589861 DNL589846:DNL589861 DXH589846:DXH589861 EHD589846:EHD589861 EQZ589846:EQZ589861 FAV589846:FAV589861 FKR589846:FKR589861 FUN589846:FUN589861 GEJ589846:GEJ589861 GOF589846:GOF589861 GYB589846:GYB589861 HHX589846:HHX589861 HRT589846:HRT589861 IBP589846:IBP589861 ILL589846:ILL589861 IVH589846:IVH589861 JFD589846:JFD589861 JOZ589846:JOZ589861 JYV589846:JYV589861 KIR589846:KIR589861 KSN589846:KSN589861 LCJ589846:LCJ589861 LMF589846:LMF589861 LWB589846:LWB589861 MFX589846:MFX589861 MPT589846:MPT589861 MZP589846:MZP589861 NJL589846:NJL589861 NTH589846:NTH589861 ODD589846:ODD589861 OMZ589846:OMZ589861 OWV589846:OWV589861 PGR589846:PGR589861 PQN589846:PQN589861 QAJ589846:QAJ589861 QKF589846:QKF589861 QUB589846:QUB589861 RDX589846:RDX589861 RNT589846:RNT589861 RXP589846:RXP589861 SHL589846:SHL589861 SRH589846:SRH589861 TBD589846:TBD589861 TKZ589846:TKZ589861 TUV589846:TUV589861 UER589846:UER589861 UON589846:UON589861 UYJ589846:UYJ589861 VIF589846:VIF589861 VSB589846:VSB589861 WBX589846:WBX589861 WLT589846:WLT589861 WVP589846:WVP589861 H655382:H655397 JD655382:JD655397 SZ655382:SZ655397 ACV655382:ACV655397 AMR655382:AMR655397 AWN655382:AWN655397 BGJ655382:BGJ655397 BQF655382:BQF655397 CAB655382:CAB655397 CJX655382:CJX655397 CTT655382:CTT655397 DDP655382:DDP655397 DNL655382:DNL655397 DXH655382:DXH655397 EHD655382:EHD655397 EQZ655382:EQZ655397 FAV655382:FAV655397 FKR655382:FKR655397 FUN655382:FUN655397 GEJ655382:GEJ655397 GOF655382:GOF655397 GYB655382:GYB655397 HHX655382:HHX655397 HRT655382:HRT655397 IBP655382:IBP655397 ILL655382:ILL655397 IVH655382:IVH655397 JFD655382:JFD655397 JOZ655382:JOZ655397 JYV655382:JYV655397 KIR655382:KIR655397 KSN655382:KSN655397 LCJ655382:LCJ655397 LMF655382:LMF655397 LWB655382:LWB655397 MFX655382:MFX655397 MPT655382:MPT655397 MZP655382:MZP655397 NJL655382:NJL655397 NTH655382:NTH655397 ODD655382:ODD655397 OMZ655382:OMZ655397 OWV655382:OWV655397 PGR655382:PGR655397 PQN655382:PQN655397 QAJ655382:QAJ655397 QKF655382:QKF655397 QUB655382:QUB655397 RDX655382:RDX655397 RNT655382:RNT655397 RXP655382:RXP655397 SHL655382:SHL655397 SRH655382:SRH655397 TBD655382:TBD655397 TKZ655382:TKZ655397 TUV655382:TUV655397 UER655382:UER655397 UON655382:UON655397 UYJ655382:UYJ655397 VIF655382:VIF655397 VSB655382:VSB655397 WBX655382:WBX655397 WLT655382:WLT655397 WVP655382:WVP655397 H720918:H720933 JD720918:JD720933 SZ720918:SZ720933 ACV720918:ACV720933 AMR720918:AMR720933 AWN720918:AWN720933 BGJ720918:BGJ720933 BQF720918:BQF720933 CAB720918:CAB720933 CJX720918:CJX720933 CTT720918:CTT720933 DDP720918:DDP720933 DNL720918:DNL720933 DXH720918:DXH720933 EHD720918:EHD720933 EQZ720918:EQZ720933 FAV720918:FAV720933 FKR720918:FKR720933 FUN720918:FUN720933 GEJ720918:GEJ720933 GOF720918:GOF720933 GYB720918:GYB720933 HHX720918:HHX720933 HRT720918:HRT720933 IBP720918:IBP720933 ILL720918:ILL720933 IVH720918:IVH720933 JFD720918:JFD720933 JOZ720918:JOZ720933 JYV720918:JYV720933 KIR720918:KIR720933 KSN720918:KSN720933 LCJ720918:LCJ720933 LMF720918:LMF720933 LWB720918:LWB720933 MFX720918:MFX720933 MPT720918:MPT720933 MZP720918:MZP720933 NJL720918:NJL720933 NTH720918:NTH720933 ODD720918:ODD720933 OMZ720918:OMZ720933 OWV720918:OWV720933 PGR720918:PGR720933 PQN720918:PQN720933 QAJ720918:QAJ720933 QKF720918:QKF720933 QUB720918:QUB720933 RDX720918:RDX720933 RNT720918:RNT720933 RXP720918:RXP720933 SHL720918:SHL720933 SRH720918:SRH720933 TBD720918:TBD720933 TKZ720918:TKZ720933 TUV720918:TUV720933 UER720918:UER720933 UON720918:UON720933 UYJ720918:UYJ720933 VIF720918:VIF720933 VSB720918:VSB720933 WBX720918:WBX720933 WLT720918:WLT720933 WVP720918:WVP720933 H786454:H786469 JD786454:JD786469 SZ786454:SZ786469 ACV786454:ACV786469 AMR786454:AMR786469 AWN786454:AWN786469 BGJ786454:BGJ786469 BQF786454:BQF786469 CAB786454:CAB786469 CJX786454:CJX786469 CTT786454:CTT786469 DDP786454:DDP786469 DNL786454:DNL786469 DXH786454:DXH786469 EHD786454:EHD786469 EQZ786454:EQZ786469 FAV786454:FAV786469 FKR786454:FKR786469 FUN786454:FUN786469 GEJ786454:GEJ786469 GOF786454:GOF786469 GYB786454:GYB786469 HHX786454:HHX786469 HRT786454:HRT786469 IBP786454:IBP786469 ILL786454:ILL786469 IVH786454:IVH786469 JFD786454:JFD786469 JOZ786454:JOZ786469 JYV786454:JYV786469 KIR786454:KIR786469 KSN786454:KSN786469 LCJ786454:LCJ786469 LMF786454:LMF786469 LWB786454:LWB786469 MFX786454:MFX786469 MPT786454:MPT786469 MZP786454:MZP786469 NJL786454:NJL786469 NTH786454:NTH786469 ODD786454:ODD786469 OMZ786454:OMZ786469 OWV786454:OWV786469 PGR786454:PGR786469 PQN786454:PQN786469 QAJ786454:QAJ786469 QKF786454:QKF786469 QUB786454:QUB786469 RDX786454:RDX786469 RNT786454:RNT786469 RXP786454:RXP786469 SHL786454:SHL786469 SRH786454:SRH786469 TBD786454:TBD786469 TKZ786454:TKZ786469 TUV786454:TUV786469 UER786454:UER786469 UON786454:UON786469 UYJ786454:UYJ786469 VIF786454:VIF786469 VSB786454:VSB786469 WBX786454:WBX786469 WLT786454:WLT786469 WVP786454:WVP786469 H851990:H852005 JD851990:JD852005 SZ851990:SZ852005 ACV851990:ACV852005 AMR851990:AMR852005 AWN851990:AWN852005 BGJ851990:BGJ852005 BQF851990:BQF852005 CAB851990:CAB852005 CJX851990:CJX852005 CTT851990:CTT852005 DDP851990:DDP852005 DNL851990:DNL852005 DXH851990:DXH852005 EHD851990:EHD852005 EQZ851990:EQZ852005 FAV851990:FAV852005 FKR851990:FKR852005 FUN851990:FUN852005 GEJ851990:GEJ852005 GOF851990:GOF852005 GYB851990:GYB852005 HHX851990:HHX852005 HRT851990:HRT852005 IBP851990:IBP852005 ILL851990:ILL852005 IVH851990:IVH852005 JFD851990:JFD852005 JOZ851990:JOZ852005 JYV851990:JYV852005 KIR851990:KIR852005 KSN851990:KSN852005 LCJ851990:LCJ852005 LMF851990:LMF852005 LWB851990:LWB852005 MFX851990:MFX852005 MPT851990:MPT852005 MZP851990:MZP852005 NJL851990:NJL852005 NTH851990:NTH852005 ODD851990:ODD852005 OMZ851990:OMZ852005 OWV851990:OWV852005 PGR851990:PGR852005 PQN851990:PQN852005 QAJ851990:QAJ852005 QKF851990:QKF852005 QUB851990:QUB852005 RDX851990:RDX852005 RNT851990:RNT852005 RXP851990:RXP852005 SHL851990:SHL852005 SRH851990:SRH852005 TBD851990:TBD852005 TKZ851990:TKZ852005 TUV851990:TUV852005 UER851990:UER852005 UON851990:UON852005 UYJ851990:UYJ852005 VIF851990:VIF852005 VSB851990:VSB852005 WBX851990:WBX852005 WLT851990:WLT852005 WVP851990:WVP852005 H917526:H917541 JD917526:JD917541 SZ917526:SZ917541 ACV917526:ACV917541 AMR917526:AMR917541 AWN917526:AWN917541 BGJ917526:BGJ917541 BQF917526:BQF917541 CAB917526:CAB917541 CJX917526:CJX917541 CTT917526:CTT917541 DDP917526:DDP917541 DNL917526:DNL917541 DXH917526:DXH917541 EHD917526:EHD917541 EQZ917526:EQZ917541 FAV917526:FAV917541 FKR917526:FKR917541 FUN917526:FUN917541 GEJ917526:GEJ917541 GOF917526:GOF917541 GYB917526:GYB917541 HHX917526:HHX917541 HRT917526:HRT917541 IBP917526:IBP917541 ILL917526:ILL917541 IVH917526:IVH917541 JFD917526:JFD917541 JOZ917526:JOZ917541 JYV917526:JYV917541 KIR917526:KIR917541 KSN917526:KSN917541 LCJ917526:LCJ917541 LMF917526:LMF917541 LWB917526:LWB917541 MFX917526:MFX917541 MPT917526:MPT917541 MZP917526:MZP917541 NJL917526:NJL917541 NTH917526:NTH917541 ODD917526:ODD917541 OMZ917526:OMZ917541 OWV917526:OWV917541 PGR917526:PGR917541 PQN917526:PQN917541 QAJ917526:QAJ917541 QKF917526:QKF917541 QUB917526:QUB917541 RDX917526:RDX917541 RNT917526:RNT917541 RXP917526:RXP917541 SHL917526:SHL917541 SRH917526:SRH917541 TBD917526:TBD917541 TKZ917526:TKZ917541 TUV917526:TUV917541 UER917526:UER917541 UON917526:UON917541 UYJ917526:UYJ917541 VIF917526:VIF917541 VSB917526:VSB917541 WBX917526:WBX917541 WLT917526:WLT917541 WVP917526:WVP917541 H983062:H983077 JD983062:JD983077 SZ983062:SZ983077 ACV983062:ACV983077 AMR983062:AMR983077 AWN983062:AWN983077 BGJ983062:BGJ983077 BQF983062:BQF983077 CAB983062:CAB983077 CJX983062:CJX983077 CTT983062:CTT983077 DDP983062:DDP983077 DNL983062:DNL983077 DXH983062:DXH983077 EHD983062:EHD983077 EQZ983062:EQZ983077 FAV983062:FAV983077 FKR983062:FKR983077 FUN983062:FUN983077 GEJ983062:GEJ983077 GOF983062:GOF983077 GYB983062:GYB983077 HHX983062:HHX983077 HRT983062:HRT983077 IBP983062:IBP983077 ILL983062:ILL983077 IVH983062:IVH983077 JFD983062:JFD983077 JOZ983062:JOZ983077 JYV983062:JYV983077 KIR983062:KIR983077 KSN983062:KSN983077 LCJ983062:LCJ983077 LMF983062:LMF983077 LWB983062:LWB983077 MFX983062:MFX983077 MPT983062:MPT983077 MZP983062:MZP983077 NJL983062:NJL983077 NTH983062:NTH983077 ODD983062:ODD983077 OMZ983062:OMZ983077 OWV983062:OWV983077 PGR983062:PGR983077 PQN983062:PQN983077 QAJ983062:QAJ983077 QKF983062:QKF983077 QUB983062:QUB983077 RDX983062:RDX983077 RNT983062:RNT983077 RXP983062:RXP983077 SHL983062:SHL983077 SRH983062:SRH983077 TBD983062:TBD983077 TKZ983062:TKZ983077 TUV983062:TUV983077 UER983062:UER983077 UON983062:UON983077 UYJ983062:UYJ983077 VIF983062:VIF983077 VSB983062:VSB983077 WBX983062:WBX983077 WLT983062:WLT983077 WVP11:WVP26 WLT11:WLT26 WBX11:WBX26 VSB11:VSB26 VIF11:VIF26 UYJ11:UYJ26 UON11:UON26 UER11:UER26 TUV11:TUV26 TKZ11:TKZ26 TBD11:TBD26 SRH11:SRH26 SHL11:SHL26 RXP11:RXP26 RNT11:RNT26 RDX11:RDX26 QUB11:QUB26 QKF11:QKF26 QAJ11:QAJ26 PQN11:PQN26 PGR11:PGR26 OWV11:OWV26 OMZ11:OMZ26 ODD11:ODD26 NTH11:NTH26 NJL11:NJL26 MZP11:MZP26 MPT11:MPT26 MFX11:MFX26 LWB11:LWB26 LMF11:LMF26 LCJ11:LCJ26 KSN11:KSN26 KIR11:KIR26 JYV11:JYV26 JOZ11:JOZ26 JFD11:JFD26 IVH11:IVH26 ILL11:ILL26 IBP11:IBP26 HRT11:HRT26 HHX11:HHX26 GYB11:GYB26 GOF11:GOF26 GEJ11:GEJ26 FUN11:FUN26 FKR11:FKR26 FAV11:FAV26 EQZ11:EQZ26 EHD11:EHD26 DXH11:DXH26 DNL11:DNL26 DDP11:DDP26 CTT11:CTT26 CJX11:CJX26 CAB11:CAB26 BQF11:BQF26 BGJ11:BGJ26 AWN11:AWN26 AMR11:AMR26 ACV11:ACV26 SZ11:SZ26 H31 H73:H82 WVP73:WVP82 WLT73:WLT82 WBX73:WBX82 VSB73:VSB82 VIF73:VIF82 UYJ73:UYJ82 UON73:UON82 UER73:UER82 TUV73:TUV82 TKZ73:TKZ82 TBD73:TBD82 SRH73:SRH82 SHL73:SHL82 RXP73:RXP82 RNT73:RNT82 RDX73:RDX82 QUB73:QUB82 QKF73:QKF82 QAJ73:QAJ82 PQN73:PQN82 PGR73:PGR82 OWV73:OWV82 OMZ73:OMZ82 ODD73:ODD82 NTH73:NTH82 NJL73:NJL82 MZP73:MZP82 MPT73:MPT82 MFX73:MFX82 LWB73:LWB82 LMF73:LMF82 LCJ73:LCJ82 KSN73:KSN82 KIR73:KIR82 JYV73:JYV82 JOZ73:JOZ82 JFD73:JFD82 IVH73:IVH82 ILL73:ILL82 IBP73:IBP82 HRT73:HRT82 HHX73:HHX82 GYB73:GYB82 GOF73:GOF82 GEJ73:GEJ82 FUN73:FUN82 FKR73:FKR82 FAV73:FAV82 EQZ73:EQZ82 EHD73:EHD82 DXH73:DXH82 DNL73:DNL82 DDP73:DDP82 CTT73:CTT82 CJX73:CJX82 CAB73:CAB82 BQF73:BQF82 BGJ73:BGJ82 AWN73:AWN82 AMR73:AMR82 ACV73:ACV82 SZ73:SZ82 JD73:JD82 H11:H26 JD31:JD67 SZ31:SZ67 ACV31:ACV67 AMR31:AMR67 AWN31:AWN67 BGJ31:BGJ67 BQF31:BQF67 CAB31:CAB67 CJX31:CJX67 CTT31:CTT67 DDP31:DDP67 DNL31:DNL67 DXH31:DXH67 EHD31:EHD67 EQZ31:EQZ67 FAV31:FAV67 FKR31:FKR67 FUN31:FUN67 GEJ31:GEJ67 GOF31:GOF67 GYB31:GYB67 HHX31:HHX67 HRT31:HRT67 IBP31:IBP67 ILL31:ILL67 IVH31:IVH67 JFD31:JFD67 JOZ31:JOZ67 JYV31:JYV67 KIR31:KIR67 KSN31:KSN67 LCJ31:LCJ67 LMF31:LMF67 LWB31:LWB67 MFX31:MFX67 MPT31:MPT67 MZP31:MZP67 NJL31:NJL67 NTH31:NTH67 ODD31:ODD67 OMZ31:OMZ67 OWV31:OWV67 PGR31:PGR67 PQN31:PQN67 QAJ31:QAJ67 QKF31:QKF67 QUB31:QUB67 RDX31:RDX67 RNT31:RNT67 RXP31:RXP67 SHL31:SHL67 SRH31:SRH67 TBD31:TBD67 TKZ31:TKZ67 TUV31:TUV67 UER31:UER67 UON31:UON67 UYJ31:UYJ67 VIF31:VIF67 VSB31:VSB67 WBX31:WBX67 WLT31:WLT67 WVP31:WVP67 H38:H44">
      <formula1>$AI$4:$AI$6</formula1>
    </dataValidation>
    <dataValidation type="list" allowBlank="1" showInputMessage="1" showErrorMessage="1" sqref="H32:H37">
      <formula1>#REF!</formula1>
    </dataValidation>
  </dataValidations>
  <printOptions horizontalCentered="1" verticalCentered="1"/>
  <pageMargins left="0.23622047244094491" right="0.15748031496062992" top="0.55118110236220474" bottom="0.39370078740157483" header="0" footer="0"/>
  <pageSetup paperSize="5" scale="45" orientation="landscape" horizontalDpi="4294967295" verticalDpi="4294967295" r:id="rId1"/>
  <headerFooter alignWithMargins="0"/>
  <rowBreaks count="6" manualBreakCount="6">
    <brk id="20" max="32" man="1"/>
    <brk id="31" max="32" man="1"/>
    <brk id="63" max="32" man="1"/>
    <brk id="70" max="32" man="1"/>
    <brk id="75" max="32" man="1"/>
    <brk id="79"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cump obj</vt:lpstr>
      <vt:lpstr>PLAN DE ACCION 5.0 </vt:lpstr>
      <vt:lpstr>'PLAN DE ACCION 5.0 '!Área_de_impresión</vt:lpstr>
      <vt:lpstr>'PLAN DE ACCION 5.0 '!Títulos_a_imprimir</vt:lpstr>
    </vt:vector>
  </TitlesOfParts>
  <Company>SSPD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CPBALAGU</dc:creator>
  <cp:lastModifiedBy>CLAUDIA  PEDRAZA ALDANA</cp:lastModifiedBy>
  <cp:lastPrinted>2019-01-23T15:04:34Z</cp:lastPrinted>
  <dcterms:created xsi:type="dcterms:W3CDTF">2004-03-09T16:42:53Z</dcterms:created>
  <dcterms:modified xsi:type="dcterms:W3CDTF">2019-02-12T13:59:22Z</dcterms:modified>
</cp:coreProperties>
</file>